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8_{F660E4DF-5083-47A5-B97B-4A9D5879F4D8}" xr6:coauthVersionLast="47" xr6:coauthVersionMax="47" xr10:uidLastSave="{00000000-0000-0000-0000-000000000000}"/>
  <bookViews>
    <workbookView xWindow="30120" yWindow="1020" windowWidth="24345" windowHeight="13785"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 i="2" l="1"/>
  <c r="C84" i="2"/>
  <c r="E70" i="2" l="1"/>
  <c r="C91" i="2"/>
  <c r="C89" i="2"/>
  <c r="C87" i="2"/>
  <c r="C85" i="2"/>
  <c r="C83" i="2"/>
  <c r="C81" i="2"/>
  <c r="C79" i="2"/>
  <c r="C77" i="2"/>
  <c r="C75" i="2"/>
  <c r="E59" i="2"/>
  <c r="E58" i="2"/>
  <c r="E71" i="2" l="1"/>
  <c r="E69" i="2"/>
  <c r="E67" i="2"/>
  <c r="E65" i="2"/>
  <c r="E63" i="2"/>
  <c r="E61" i="2"/>
  <c r="E57" i="2"/>
  <c r="E55" i="2"/>
  <c r="BF5" i="6" l="1"/>
  <c r="E68" i="2"/>
  <c r="BD5" i="6" s="1"/>
  <c r="E64" i="2"/>
  <c r="AZ5" i="6" s="1"/>
  <c r="E60" i="2"/>
  <c r="E56" i="2"/>
  <c r="AR5" i="6" s="1"/>
  <c r="E66" i="2"/>
  <c r="BB5" i="6" s="1"/>
  <c r="E62" i="2"/>
  <c r="AX5" i="6" s="1"/>
  <c r="E54" i="2"/>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E5" i="6"/>
  <c r="BC5" i="6"/>
  <c r="BA5" i="6"/>
  <c r="AY5" i="6"/>
  <c r="AW5" i="6"/>
  <c r="AV5" i="6"/>
  <c r="AU5" i="6"/>
  <c r="AT5" i="6"/>
  <c r="AS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<sst xmlns="http://schemas.openxmlformats.org/spreadsheetml/2006/main" count="824" uniqueCount="598">
  <si>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</si>
  <si>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</si>
  <si>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</si>
  <si>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</si>
  <si>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</si>
  <si>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</si>
  <si>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</si>
  <si>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</si>
  <si>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</si>
  <si>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</si>
  <si>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</si>
  <si>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</si>
  <si>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</si>
  <si>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</si>
  <si>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</si>
  <si>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</si>
  <si>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</si>
  <si>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</si>
  <si>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</si>
  <si>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</si>
  <si>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</si>
  <si>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</si>
  <si>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</si>
  <si>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</si>
  <si>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</si>
  <si>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</si>
  <si>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</si>
  <si>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</si>
  <si>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</si>
  <si>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</si>
  <si>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</si>
  <si>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</si>
  <si>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</si>
  <si>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</si>
  <si>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</si>
  <si>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</si>
  <si>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</si>
  <si>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</si>
  <si>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</si>
  <si>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</si>
  <si>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</si>
  <si>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</si>
  <si>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</si>
  <si>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</si>
  <si>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</si>
  <si>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</si>
  <si>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</si>
  <si>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</si>
  <si>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</si>
  <si>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</si>
  <si>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</si>
  <si>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</si>
  <si>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</si>
  <si>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</si>
  <si>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</si>
  <si>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</si>
  <si>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</si>
  <si>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</si>
  <si>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</si>
  <si>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</si>
  <si>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</si>
  <si>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</si>
  <si>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</si>
  <si>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</si>
  <si>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</si>
  <si>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</si>
  <si>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</si>
  <si>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</si>
  <si>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</si>
  <si>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</si>
  <si>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</si>
  <si>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</si>
  <si>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</si>
  <si>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</si>
  <si>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</si>
  <si>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</si>
  <si>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</si>
  <si>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</si>
  <si>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</si>
  <si>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</si>
  <si>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</si>
  <si>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</si>
  <si>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</si>
  <si>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</si>
  <si>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</si>
  <si>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</si>
  <si>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</si>
  <si>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</si>
  <si>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</si>
  <si>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</si>
  <si>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</si>
  <si>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</si>
  <si>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</si>
  <si>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</si>
  <si>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</si>
  <si>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</si>
  <si>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</si>
  <si>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</si>
  <si>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</si>
  <si>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</si>
  <si>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</si>
  <si>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</si>
  <si>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</si>
  <si>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</si>
  <si>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</si>
  <si>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</si>
  <si>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</si>
  <si>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</si>
  <si>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</si>
  <si>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</si>
  <si>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</si>
  <si>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</si>
  <si>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</si>
  <si>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</si>
  <si>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</si>
  <si>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</si>
  <si>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</si>
  <si>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</si>
  <si>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</si>
  <si>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</si>
  <si>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</si>
  <si>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</si>
  <si>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</si>
  <si>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</si>
  <si>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</si>
  <si>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</si>
  <si>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</si>
  <si>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</si>
  <si>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</si>
  <si>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</si>
  <si>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</si>
  <si>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</si>
  <si>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</si>
  <si>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</si>
  <si>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</si>
  <si>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</si>
  <si>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</si>
  <si>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</si>
  <si>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</si>
  <si>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</si>
  <si>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</si>
  <si>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</si>
  <si>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</si>
  <si>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</si>
  <si>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</si>
  <si>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</si>
  <si>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</si>
  <si>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</si>
  <si>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</si>
  <si>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</si>
  <si>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</si>
  <si>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</si>
  <si>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</si>
  <si>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</si>
  <si>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</si>
  <si>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</si>
  <si>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</si>
  <si>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</si>
  <si>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</si>
  <si>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</si>
  <si>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</si>
  <si>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</si>
  <si>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</si>
  <si>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</si>
  <si>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</si>
  <si>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</si>
  <si>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</si>
  <si>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</si>
  <si>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</si>
  <si>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</si>
  <si>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</si>
  <si>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</si>
  <si>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</si>
  <si>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</si>
  <si>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</si>
  <si>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</si>
  <si>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</si>
  <si>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</si>
  <si>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</si>
  <si>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</si>
  <si>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</si>
  <si>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</si>
  <si>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</si>
  <si>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</si>
  <si>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</si>
  <si>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</si>
  <si>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</si>
  <si>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</si>
  <si>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</si>
  <si>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</si>
  <si>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</si>
  <si>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</si>
  <si>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</si>
  <si>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</si>
  <si>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</si>
  <si>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</si>
  <si>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</si>
  <si>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</si>
  <si>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</si>
  <si>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</si>
  <si>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</si>
  <si>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</si>
  <si>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</si>
  <si>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</si>
  <si>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</si>
  <si>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</si>
  <si>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</si>
  <si>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</si>
  <si>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</si>
  <si>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</si>
  <si>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</si>
  <si>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</si>
  <si>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</si>
  <si>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</si>
  <si>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</si>
  <si>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</si>
  <si>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</si>
  <si>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</si>
  <si>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</si>
  <si>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</si>
  <si>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</si>
  <si>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</si>
  <si>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</si>
  <si>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</si>
  <si>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</si>
  <si>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</si>
  <si>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</si>
  <si>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</si>
  <si>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</si>
  <si>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</si>
  <si>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</si>
  <si>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</si>
  <si>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</si>
  <si>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</si>
  <si>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</si>
  <si>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</si>
  <si>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</si>
  <si>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</si>
  <si>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</si>
  <si>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</si>
  <si>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</si>
  <si>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</si>
  <si>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</si>
  <si>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</si>
  <si>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</si>
  <si>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</si>
  <si>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</si>
  <si>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</si>
  <si>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</si>
  <si>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</si>
  <si>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</si>
  <si>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</si>
  <si>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</si>
  <si>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</si>
  <si>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</si>
  <si>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</si>
  <si>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</si>
  <si>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</si>
  <si>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</si>
  <si>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</si>
  <si>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</si>
  <si>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</si>
  <si>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</si>
  <si>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</si>
  <si>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</si>
  <si>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</si>
  <si>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</si>
  <si>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</si>
  <si>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</si>
  <si>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</si>
  <si>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</si>
  <si>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</si>
  <si>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</si>
  <si>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</si>
  <si>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</si>
  <si>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</si>
  <si>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</si>
  <si>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</si>
  <si>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</si>
  <si>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</si>
  <si>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</si>
  <si>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</si>
  <si>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</si>
  <si>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</si>
  <si>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</si>
  <si>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</si>
  <si>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</si>
  <si>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</si>
  <si>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</si>
  <si>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</si>
  <si>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</si>
  <si>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</si>
  <si>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</si>
  <si>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</si>
  <si>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</si>
  <si>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</si>
  <si>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</si>
  <si>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</si>
  <si>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</si>
  <si>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</si>
  <si>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</si>
  <si>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</si>
  <si>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</si>
  <si>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</si>
  <si>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</si>
  <si>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</si>
  <si>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</si>
  <si>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</si>
  <si>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</si>
  <si>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</si>
  <si>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</si>
  <si>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</si>
  <si>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</si>
  <si>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</si>
  <si>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</si>
  <si>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</si>
  <si>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</si>
  <si>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</si>
  <si>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</si>
  <si>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</si>
  <si>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</si>
  <si>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</si>
  <si>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</si>
  <si>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</si>
  <si>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</si>
  <si>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</si>
  <si>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</si>
  <si>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</si>
  <si>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</si>
  <si>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</si>
  <si>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</si>
  <si>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</si>
  <si>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</si>
  <si>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</si>
  <si>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</si>
  <si>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</si>
  <si>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</si>
  <si>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</si>
  <si>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</si>
  <si>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</si>
  <si>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</si>
  <si>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</si>
  <si>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</si>
  <si>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</si>
  <si>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</si>
  <si>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</si>
  <si>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</si>
  <si>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</si>
  <si>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</si>
  <si>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</si>
  <si>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</si>
  <si>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</si>
  <si>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</si>
  <si>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</si>
  <si>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</si>
  <si>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</si>
  <si>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</si>
  <si>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</si>
  <si>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</si>
  <si>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</si>
  <si>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</si>
  <si>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</si>
  <si>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</si>
  <si>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</si>
  <si>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</si>
  <si>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</si>
  <si>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</si>
  <si>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</si>
  <si>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</si>
  <si>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</si>
  <si>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</si>
  <si>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</si>
  <si>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</si>
  <si>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</si>
  <si>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</si>
  <si>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</si>
  <si>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</si>
  <si>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</si>
  <si>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</si>
  <si>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</si>
  <si>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</si>
  <si>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</si>
  <si>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</si>
  <si>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</si>
  <si>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</si>
  <si>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</si>
  <si>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</si>
  <si>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</si>
  <si>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</si>
  <si>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</si>
  <si>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</si>
  <si>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</si>
  <si>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</si>
  <si>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</si>
  <si>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</si>
  <si>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</si>
  <si>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</si>
  <si>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</si>
  <si>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</si>
  <si>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</si>
  <si>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</si>
  <si>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</si>
  <si>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</si>
  <si>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</si>
  <si>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</si>
  <si>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</si>
  <si>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</si>
  <si>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</si>
  <si>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</si>
  <si>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</si>
  <si>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</si>
  <si>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</si>
  <si>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</si>
  <si>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</si>
  <si>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</si>
  <si>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</si>
  <si>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</si>
  <si>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</si>
  <si>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</si>
  <si>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</si>
  <si>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</si>
  <si>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</si>
  <si>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</si>
  <si>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</si>
  <si>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</si>
  <si>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</si>
  <si>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</si>
  <si>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</si>
  <si>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</si>
  <si>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</si>
  <si>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</si>
  <si>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</si>
  <si>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</si>
  <si>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</si>
  <si>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</si>
  <si>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</si>
  <si>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</si>
  <si>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</si>
  <si>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</si>
  <si>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</si>
  <si>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</si>
  <si>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</si>
  <si>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</si>
  <si>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</si>
  <si>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</si>
  <si>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</si>
  <si>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</si>
  <si>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</si>
  <si>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</si>
  <si>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</si>
  <si>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</si>
  <si>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</si>
  <si>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</si>
  <si>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</si>
  <si>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</si>
  <si>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</si>
  <si>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</si>
  <si>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</si>
  <si>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</si>
  <si>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</si>
  <si>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</si>
  <si>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</si>
  <si>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</si>
  <si>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</si>
  <si>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</si>
  <si>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</si>
  <si>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</si>
  <si>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</si>
  <si>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</si>
  <si>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</si>
  <si>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</si>
  <si>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</si>
  <si>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</si>
  <si>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</si>
  <si>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</si>
  <si>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</si>
  <si>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</si>
  <si>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</si>
  <si>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</si>
  <si>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</si>
  <si>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</si>
  <si>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</si>
  <si>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</si>
  <si>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</si>
  <si>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</si>
  <si>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</si>
  <si>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</si>
  <si>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</si>
  <si>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</si>
  <si>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</si>
  <si>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</si>
  <si>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</si>
  <si>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</si>
  <si>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</si>
  <si>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</si>
  <si>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</si>
  <si>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</si>
  <si>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</si>
  <si>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</si>
  <si>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</si>
  <si>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</si>
  <si>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</si>
  <si>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</si>
  <si>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</si>
  <si>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</si>
  <si>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</si>
  <si>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</si>
  <si>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</si>
  <si>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</si>
  <si>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</si>
  <si>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</si>
  <si>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</si>
  <si>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</si>
  <si>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</si>
  <si>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</si>
  <si>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</si>
  <si>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</si>
  <si>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</si>
  <si>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</si>
  <si>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</si>
  <si>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</si>
  <si>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</si>
  <si>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</si>
  <si>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</si>
  <si>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</si>
  <si>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</si>
  <si>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</si>
  <si>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</si>
  <si>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</si>
  <si>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</si>
  <si>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</si>
  <si>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</si>
  <si>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</si>
  <si>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</si>
  <si>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</si>
  <si>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</si>
  <si>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</si>
  <si>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</si>
  <si>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</si>
  <si>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</si>
  <si>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</si>
  <si>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</si>
  <si>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</si>
  <si>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</si>
  <si>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</si>
  <si>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</si>
  <si>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</si>
  <si>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</si>
  <si>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</si>
  <si>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</si>
  <si>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</si>
  <si>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</si>
  <si>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</si>
  <si>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</si>
  <si>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</si>
  <si>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</si>
  <si>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</si>
  <si>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</si>
  <si>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</si>
  <si>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</si>
  <si>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</si>
  <si>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</si>
  <si>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</si>
  <si>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</si>
  <si>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</si>
  <si>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</si>
  <si>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</si>
  <si>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</si>
  <si>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</si>
  <si>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</si>
  <si>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</si>
  <si>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</si>
  <si>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</si>
  <si>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</si>
  <si>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</si>
  <si>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</si>
  <si>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</si>
  <si>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</si>
  <si>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</si>
  <si>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</si>
  <si>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</si>
  <si>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</si>
  <si>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Predicted Populaton Estimate for 2025 - 8% (POPPI). Top end demographic prediction.</t>
  </si>
  <si>
    <t>Predicted Populaton Estimate for 2025 - 2% (PANSI). Top end demographic prediction.</t>
  </si>
  <si>
    <t>Predicted Populaton Estimate for 2025 - 2% (PANSI).Top end demographic prediction.</t>
  </si>
  <si>
    <t>HWC&amp;ECH - Predicted Populaton Estimate for 2025 - 8% (POPPI).Top end demographic prediction.</t>
  </si>
  <si>
    <t>HWC&amp;ECH - Predicted Populaton Estimate for 2025 - 2% (PANSI).Top end demographic prediction.</t>
  </si>
  <si>
    <t>Predicted Populaton Estimate for 2025 - 3% (PANSI). Top end demographic prediction. Figures include services in peoples own homes not just schemes.</t>
  </si>
  <si>
    <t>Predicted Populaton Estimate for 2025 - 3% (PANSI). Includes. Top end demographic prediction. Figures include services in peoples own homes not just schemes.</t>
  </si>
  <si>
    <t>Predicted Populaton Estimate for 2025 - 2% (PANSI). Top end demographic prediction. Figures exclude LD and MH if aged 65+.</t>
  </si>
  <si>
    <t xml:space="preserve">Figures include LD and MH if aged 65+. Assumption, we are aware of outstanding residential reviews that we expect may require nursing care hence 8% (2025 POPPI) increase as a worst case scenario. </t>
  </si>
  <si>
    <t xml:space="preserve">Figures exclude LD and MH if aged 65+. Assumption: Outstanding reviews of people in residential care with PSD who we expect may  require nursing care hence 2% increase (PANSI) 2025. </t>
  </si>
  <si>
    <t>Figures exclude LD and MH if aged 65+. Assumption: Outstanding reviews of people in residential care with PSD who we expect may require nursing care hence 2% increase (PANSI) 2025.</t>
  </si>
  <si>
    <t>Figures include LD&amp;MH if aged 65+. Increase=1.1%. Numbers expected to move to nursing, reductions in std placements (transformation projects) balanced up by increase in complex/enhanced placements.</t>
  </si>
  <si>
    <t>Column E from Table 1 is worst case scenario. Current Capacity in Table 2 is estimated capacity for NCC use, hence high %</t>
  </si>
  <si>
    <t>Column E from Table 1 is worst case scenario. Current Capacity in Table 2 is estimated capacity for NCC use, hence high %. Over capacity as scheme capacity only, demand = schemes+own home</t>
  </si>
  <si>
    <t>Column E from Table 1 is worst case scenario. Current Capacity in Table 2 is estimated capacity for NCC use, hence high %. Prevention expected to soften demand</t>
  </si>
  <si>
    <t xml:space="preserve">Section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</si>
</sst>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0">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5" zoomScaleNormal="100" workbookViewId="0">
      <selection activeCell="A2" sqref="A2"/>
    </sheetView>
  </sheetViews>
  <sheetFormatPr defaultRowHeight="15.5" x14ac:dyDescent="0.35"/>
  <cols>
    <col min="1" max="1" width="129.54296875" style="9" customWidth="1"/>
    <col min="2" max="2" width="10.08984375" style="2" hidden="1" customWidth="1"/>
    <col min="3" max="3" width="30.90625" style="9" customWidth="1"/>
    <col min="4" max="50" width="9.089843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5"/>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5"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0</v>
      </c>
      <c r="C27" s="18" t="str">
        <f>IF(B27=1,"Yes","No")</f>
        <v>No</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0</v>
      </c>
      <c r="C73" s="64" t="str">
        <f>IF(B73=1,"Yes","No")</f>
        <v>No</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6" zoomScale="80" zoomScaleNormal="80" workbookViewId="0">
      <selection activeCell="C54" sqref="C54"/>
    </sheetView>
  </sheetViews>
  <sheetFormatPr defaultRowHeight="14.5" x14ac:dyDescent="0.35"/>
  <cols>
    <col min="1" max="1" width="105.453125" customWidth="1"/>
    <col min="2" max="2" width="75.90625" bestFit="1" customWidth="1"/>
    <col min="3" max="3" width="20.54296875" customWidth="1"/>
    <col min="4" max="4" width="18.08984375" customWidth="1"/>
    <col min="5" max="5" width="47.54296875" customWidth="1"/>
    <col min="6" max="6" width="51" customWidth="1"/>
    <col min="7" max="7" width="16.08984375" customWidth="1"/>
    <col min="8" max="8" width="16" customWidth="1"/>
    <col min="9" max="10" width="16.08984375" customWidth="1"/>
    <col min="11" max="11" width="59.54296875" customWidth="1"/>
    <col min="13" max="13" width="16.9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557</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55</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56</v>
      </c>
      <c r="B19" s="3"/>
      <c r="C19" s="3"/>
      <c r="D19" s="3"/>
      <c r="E19" s="3"/>
      <c r="F19" s="3"/>
      <c r="G19" s="3"/>
      <c r="H19" s="3"/>
      <c r="I19" s="3"/>
      <c r="J19" s="3"/>
      <c r="K19" s="3"/>
    </row>
    <row r="20" spans="1:11" ht="15.5" x14ac:dyDescent="0.35">
      <c r="A20" s="34" t="s">
        <v>57</v>
      </c>
      <c r="B20" s="3"/>
      <c r="C20" s="3"/>
      <c r="D20" s="3"/>
      <c r="E20" s="3"/>
      <c r="F20" s="3"/>
      <c r="G20" s="3"/>
      <c r="H20" s="3"/>
      <c r="I20" s="3"/>
      <c r="J20" s="3"/>
      <c r="K20" s="3"/>
    </row>
    <row r="21" spans="1:11" ht="124" x14ac:dyDescent="0.35">
      <c r="A21" s="33" t="s">
        <v>58</v>
      </c>
      <c r="B21" s="3"/>
      <c r="C21" s="3"/>
      <c r="D21" s="3"/>
      <c r="E21" s="3"/>
      <c r="F21" s="3"/>
      <c r="G21" s="3"/>
      <c r="H21" s="3"/>
      <c r="I21" s="3"/>
      <c r="J21" s="3"/>
      <c r="K21" s="3"/>
    </row>
    <row r="22" spans="1:11" ht="62" x14ac:dyDescent="0.35">
      <c r="A22" s="33" t="s">
        <v>59</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60</v>
      </c>
      <c r="B24" s="3"/>
      <c r="C24" s="3"/>
      <c r="D24" s="3"/>
      <c r="E24" s="3"/>
      <c r="F24" s="3"/>
      <c r="G24" s="3"/>
      <c r="H24" s="3"/>
      <c r="I24" s="3"/>
      <c r="J24" s="3"/>
      <c r="K24" s="3"/>
    </row>
    <row r="25" spans="1:11" ht="15.5" x14ac:dyDescent="0.35">
      <c r="A25" s="35" t="s">
        <v>61</v>
      </c>
      <c r="B25" s="3"/>
      <c r="C25" s="3"/>
      <c r="D25" s="3"/>
      <c r="E25" s="3"/>
      <c r="F25" s="3"/>
      <c r="G25" s="3"/>
      <c r="H25" s="3"/>
      <c r="I25" s="3"/>
      <c r="J25" s="3"/>
      <c r="K25" s="3"/>
    </row>
    <row r="26" spans="1:11" ht="31" x14ac:dyDescent="0.35">
      <c r="A26" s="35" t="s">
        <v>62</v>
      </c>
      <c r="B26" s="3"/>
      <c r="C26" s="3"/>
      <c r="D26" s="3"/>
      <c r="E26" s="3"/>
      <c r="F26" s="3"/>
      <c r="G26" s="3"/>
      <c r="H26" s="3"/>
      <c r="I26" s="3"/>
      <c r="J26" s="3"/>
      <c r="K26" s="3"/>
    </row>
    <row r="27" spans="1:11" ht="17.5" customHeight="1" x14ac:dyDescent="0.35">
      <c r="A27" s="33"/>
      <c r="B27" s="3"/>
      <c r="C27" s="3"/>
      <c r="D27" s="3"/>
      <c r="E27" s="3"/>
      <c r="F27" s="3"/>
      <c r="G27" s="3"/>
      <c r="H27" s="3"/>
      <c r="I27" s="3"/>
      <c r="J27" s="3"/>
      <c r="K27" s="3"/>
    </row>
    <row r="28" spans="1:11" ht="15.5" x14ac:dyDescent="0.35">
      <c r="A28" s="36" t="s">
        <v>63</v>
      </c>
      <c r="B28" s="3"/>
      <c r="C28" s="3"/>
      <c r="D28" s="3"/>
      <c r="E28" s="3"/>
      <c r="F28" s="3"/>
      <c r="G28" s="3"/>
      <c r="H28" s="3"/>
      <c r="I28" s="3"/>
      <c r="J28" s="3"/>
      <c r="K28" s="3"/>
    </row>
    <row r="29" spans="1:11" ht="186" x14ac:dyDescent="0.35">
      <c r="A29" s="33" t="s">
        <v>64</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65</v>
      </c>
      <c r="B31" s="3"/>
      <c r="C31" s="3"/>
      <c r="D31" s="3"/>
      <c r="E31" s="3"/>
      <c r="F31" s="3"/>
      <c r="G31" s="3"/>
      <c r="H31" s="3"/>
      <c r="I31" s="3"/>
      <c r="J31" s="3"/>
      <c r="K31" s="3"/>
    </row>
    <row r="32" spans="1:11" ht="15.5" x14ac:dyDescent="0.35">
      <c r="A32" s="34" t="s">
        <v>66</v>
      </c>
      <c r="B32" s="3"/>
      <c r="C32" s="3"/>
      <c r="D32" s="3"/>
      <c r="E32" s="3"/>
      <c r="F32" s="3"/>
      <c r="G32" s="3"/>
      <c r="H32" s="3"/>
      <c r="I32" s="3"/>
      <c r="J32" s="3"/>
      <c r="K32" s="3"/>
    </row>
    <row r="33" spans="1:11" ht="155" x14ac:dyDescent="0.35">
      <c r="A33" s="33" t="s">
        <v>559</v>
      </c>
      <c r="B33" s="3"/>
      <c r="C33" s="3"/>
      <c r="D33" s="3"/>
      <c r="E33" s="3"/>
      <c r="F33" s="3"/>
      <c r="G33" s="3"/>
      <c r="H33" s="3"/>
      <c r="I33" s="3"/>
      <c r="J33" s="3"/>
      <c r="K33" s="3"/>
    </row>
    <row r="34" spans="1:11" ht="221.5" customHeight="1" x14ac:dyDescent="0.35">
      <c r="A34" s="33" t="s">
        <v>579</v>
      </c>
      <c r="B34" s="3"/>
      <c r="C34" s="3"/>
      <c r="D34" s="3"/>
      <c r="E34" s="3"/>
      <c r="F34" s="3"/>
      <c r="G34" s="3"/>
      <c r="H34" s="3"/>
      <c r="I34" s="3"/>
      <c r="J34" s="3"/>
      <c r="K34" s="3"/>
    </row>
    <row r="35" spans="1:11" ht="232.5" x14ac:dyDescent="0.35">
      <c r="A35" s="33" t="s">
        <v>580</v>
      </c>
      <c r="B35" s="3"/>
      <c r="C35" s="3"/>
      <c r="D35" s="3"/>
      <c r="E35" s="3"/>
      <c r="F35" s="3"/>
      <c r="G35" s="3"/>
      <c r="H35" s="3"/>
      <c r="I35" s="3"/>
      <c r="J35" s="3"/>
      <c r="K35" s="3"/>
    </row>
    <row r="36" spans="1:11" ht="31" x14ac:dyDescent="0.35">
      <c r="A36" s="37"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271</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597</v>
      </c>
      <c r="C47" s="3"/>
      <c r="D47" s="3"/>
      <c r="E47" s="3"/>
      <c r="F47" s="3"/>
      <c r="G47" s="3"/>
      <c r="H47" s="3"/>
      <c r="I47" s="3"/>
      <c r="J47" s="3"/>
      <c r="K47" s="3"/>
    </row>
    <row r="48" spans="1:11" ht="15.5" x14ac:dyDescent="0.35">
      <c r="A48" s="7" t="s">
        <v>74</v>
      </c>
      <c r="B48" s="47"/>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75</v>
      </c>
      <c r="B53" s="71" t="s">
        <v>76</v>
      </c>
      <c r="C53" s="72" t="s">
        <v>77</v>
      </c>
      <c r="D53" s="66" t="s">
        <v>78</v>
      </c>
      <c r="E53" s="68" t="s">
        <v>79</v>
      </c>
      <c r="F53" s="66" t="s">
        <v>80</v>
      </c>
      <c r="G53" s="8"/>
    </row>
    <row r="54" spans="1:11" ht="77.5" x14ac:dyDescent="0.35">
      <c r="A54" s="76" t="s">
        <v>81</v>
      </c>
      <c r="B54" s="40" t="s">
        <v>82</v>
      </c>
      <c r="C54" s="28">
        <v>573</v>
      </c>
      <c r="D54" s="28">
        <v>577</v>
      </c>
      <c r="E54" s="28">
        <f>D54*1.08</f>
        <v>623.16000000000008</v>
      </c>
      <c r="F54" s="29" t="s">
        <v>590</v>
      </c>
    </row>
    <row r="55" spans="1:11" ht="77.5" x14ac:dyDescent="0.35">
      <c r="A55" s="77"/>
      <c r="B55" s="41" t="s">
        <v>83</v>
      </c>
      <c r="C55" s="28">
        <v>398</v>
      </c>
      <c r="D55" s="28">
        <v>405</v>
      </c>
      <c r="E55" s="28">
        <f>D55*1.08</f>
        <v>437.40000000000003</v>
      </c>
      <c r="F55" s="29" t="s">
        <v>590</v>
      </c>
    </row>
    <row r="56" spans="1:11" ht="77.5" x14ac:dyDescent="0.35">
      <c r="A56" s="78" t="s">
        <v>84</v>
      </c>
      <c r="B56" s="41" t="s">
        <v>82</v>
      </c>
      <c r="C56" s="28">
        <v>93</v>
      </c>
      <c r="D56" s="28">
        <v>86</v>
      </c>
      <c r="E56" s="28">
        <f>D56*1.02</f>
        <v>87.72</v>
      </c>
      <c r="F56" s="29" t="s">
        <v>592</v>
      </c>
    </row>
    <row r="57" spans="1:11" ht="77.5" x14ac:dyDescent="0.35">
      <c r="A57" s="79"/>
      <c r="B57" s="41" t="s">
        <v>83</v>
      </c>
      <c r="C57" s="28">
        <v>87</v>
      </c>
      <c r="D57" s="28">
        <v>85</v>
      </c>
      <c r="E57" s="28">
        <f>D57*1.02</f>
        <v>86.7</v>
      </c>
      <c r="F57" s="29" t="s">
        <v>591</v>
      </c>
    </row>
    <row r="58" spans="1:11" ht="77.5" x14ac:dyDescent="0.35">
      <c r="A58" s="78" t="s">
        <v>85</v>
      </c>
      <c r="B58" s="41" t="s">
        <v>82</v>
      </c>
      <c r="C58" s="28">
        <v>3818</v>
      </c>
      <c r="D58" s="28">
        <v>3852</v>
      </c>
      <c r="E58" s="28">
        <f>D58*1.0114</f>
        <v>3895.9128000000005</v>
      </c>
      <c r="F58" s="29" t="s">
        <v>593</v>
      </c>
    </row>
    <row r="59" spans="1:11" ht="77.5" x14ac:dyDescent="0.35">
      <c r="A59" s="79"/>
      <c r="B59" s="41" t="s">
        <v>83</v>
      </c>
      <c r="C59" s="28">
        <v>2902</v>
      </c>
      <c r="D59" s="28">
        <v>2996</v>
      </c>
      <c r="E59" s="28">
        <f>D59*1.0114</f>
        <v>3030.1544000000004</v>
      </c>
      <c r="F59" s="29" t="s">
        <v>593</v>
      </c>
    </row>
    <row r="60" spans="1:11" ht="46.5" x14ac:dyDescent="0.35">
      <c r="A60" s="78" t="s">
        <v>86</v>
      </c>
      <c r="B60" s="41" t="s">
        <v>82</v>
      </c>
      <c r="C60" s="28">
        <v>885</v>
      </c>
      <c r="D60" s="28">
        <v>900</v>
      </c>
      <c r="E60" s="28">
        <f>D60*1.02</f>
        <v>918</v>
      </c>
      <c r="F60" s="29" t="s">
        <v>589</v>
      </c>
    </row>
    <row r="61" spans="1:11" ht="46.5" x14ac:dyDescent="0.35">
      <c r="A61" s="79"/>
      <c r="B61" s="41" t="s">
        <v>83</v>
      </c>
      <c r="C61" s="28">
        <v>858</v>
      </c>
      <c r="D61" s="28">
        <v>866</v>
      </c>
      <c r="E61" s="28">
        <f>D61*1.02</f>
        <v>883.32</v>
      </c>
      <c r="F61" s="29" t="s">
        <v>589</v>
      </c>
    </row>
    <row r="62" spans="1:11" ht="31" x14ac:dyDescent="0.35">
      <c r="A62" s="76" t="s">
        <v>87</v>
      </c>
      <c r="B62" s="41" t="s">
        <v>82</v>
      </c>
      <c r="C62" s="28">
        <v>4195</v>
      </c>
      <c r="D62" s="28">
        <v>4628</v>
      </c>
      <c r="E62" s="28">
        <f>D62*1.08</f>
        <v>4998.2400000000007</v>
      </c>
      <c r="F62" s="29" t="s">
        <v>582</v>
      </c>
    </row>
    <row r="63" spans="1:11" ht="31" x14ac:dyDescent="0.35">
      <c r="A63" s="77"/>
      <c r="B63" s="41" t="s">
        <v>88</v>
      </c>
      <c r="C63" s="28">
        <v>1802726</v>
      </c>
      <c r="D63" s="28">
        <v>1833362</v>
      </c>
      <c r="E63" s="28">
        <f>D63*1.08</f>
        <v>1980030.9600000002</v>
      </c>
      <c r="F63" s="29" t="s">
        <v>582</v>
      </c>
    </row>
    <row r="64" spans="1:11" ht="31" x14ac:dyDescent="0.35">
      <c r="A64" s="76" t="s">
        <v>89</v>
      </c>
      <c r="B64" s="41" t="s">
        <v>82</v>
      </c>
      <c r="C64" s="28">
        <v>756</v>
      </c>
      <c r="D64" s="28">
        <v>753</v>
      </c>
      <c r="E64" s="28">
        <f>D64*1.02</f>
        <v>768.06000000000006</v>
      </c>
      <c r="F64" s="29" t="s">
        <v>583</v>
      </c>
    </row>
    <row r="65" spans="1:9" ht="31" x14ac:dyDescent="0.35">
      <c r="A65" s="77"/>
      <c r="B65" s="41" t="s">
        <v>88</v>
      </c>
      <c r="C65" s="28">
        <v>480986</v>
      </c>
      <c r="D65" s="28">
        <v>484094</v>
      </c>
      <c r="E65" s="28">
        <f>D65*1.02</f>
        <v>493775.88</v>
      </c>
      <c r="F65" s="29" t="s">
        <v>584</v>
      </c>
    </row>
    <row r="66" spans="1:9" ht="46.5" x14ac:dyDescent="0.35">
      <c r="A66" s="76" t="s">
        <v>90</v>
      </c>
      <c r="B66" s="41" t="s">
        <v>82</v>
      </c>
      <c r="C66" s="28">
        <v>607</v>
      </c>
      <c r="D66" s="28">
        <v>637</v>
      </c>
      <c r="E66" s="28">
        <f>D66*1.08</f>
        <v>687.96</v>
      </c>
      <c r="F66" s="29" t="s">
        <v>585</v>
      </c>
    </row>
    <row r="67" spans="1:9" ht="46.5" x14ac:dyDescent="0.35">
      <c r="A67" s="77"/>
      <c r="B67" s="41" t="s">
        <v>91</v>
      </c>
      <c r="C67" s="28">
        <v>546</v>
      </c>
      <c r="D67" s="28">
        <v>573</v>
      </c>
      <c r="E67" s="28">
        <f>D67*1.08</f>
        <v>618.84</v>
      </c>
      <c r="F67" s="29" t="s">
        <v>585</v>
      </c>
    </row>
    <row r="68" spans="1:9" ht="46.5" x14ac:dyDescent="0.35">
      <c r="A68" s="78" t="s">
        <v>92</v>
      </c>
      <c r="B68" s="41" t="s">
        <v>82</v>
      </c>
      <c r="C68" s="28">
        <v>64</v>
      </c>
      <c r="D68" s="28">
        <v>71</v>
      </c>
      <c r="E68" s="28">
        <f>D68*1.02</f>
        <v>72.42</v>
      </c>
      <c r="F68" s="29" t="s">
        <v>586</v>
      </c>
    </row>
    <row r="69" spans="1:9" ht="46.5" x14ac:dyDescent="0.35">
      <c r="A69" s="79"/>
      <c r="B69" s="41" t="s">
        <v>91</v>
      </c>
      <c r="C69" s="28">
        <v>61</v>
      </c>
      <c r="D69" s="28">
        <v>67</v>
      </c>
      <c r="E69" s="28">
        <f>D69*1.02</f>
        <v>68.34</v>
      </c>
      <c r="F69" s="29" t="s">
        <v>586</v>
      </c>
    </row>
    <row r="70" spans="1:9" ht="62" x14ac:dyDescent="0.35">
      <c r="A70" s="78" t="s">
        <v>93</v>
      </c>
      <c r="B70" s="41" t="s">
        <v>82</v>
      </c>
      <c r="C70" s="28">
        <v>768</v>
      </c>
      <c r="D70" s="28">
        <v>762</v>
      </c>
      <c r="E70" s="28">
        <f>D70*1.03</f>
        <v>784.86</v>
      </c>
      <c r="F70" s="29" t="s">
        <v>587</v>
      </c>
    </row>
    <row r="71" spans="1:9" ht="62" x14ac:dyDescent="0.35">
      <c r="A71" s="79"/>
      <c r="B71" s="41" t="s">
        <v>91</v>
      </c>
      <c r="C71" s="28">
        <v>730</v>
      </c>
      <c r="D71" s="28">
        <v>724</v>
      </c>
      <c r="E71" s="28">
        <f>D71*1.03</f>
        <v>745.72</v>
      </c>
      <c r="F71" s="29" t="s">
        <v>588</v>
      </c>
    </row>
    <row r="72" spans="1:9" ht="15.75" customHeight="1" x14ac:dyDescent="0.35">
      <c r="A72" s="74"/>
      <c r="B72" s="74"/>
      <c r="C72" s="74"/>
      <c r="D72" s="74"/>
      <c r="E72" s="74"/>
      <c r="F72" s="69"/>
      <c r="G72" s="69"/>
      <c r="H72" s="69"/>
      <c r="I72" s="69"/>
    </row>
    <row r="74" spans="1:9" ht="54" customHeight="1" x14ac:dyDescent="0.35">
      <c r="A74" s="67" t="s">
        <v>75</v>
      </c>
      <c r="B74" s="67" t="s">
        <v>94</v>
      </c>
      <c r="C74" s="66" t="s">
        <v>95</v>
      </c>
      <c r="D74" s="66" t="s">
        <v>96</v>
      </c>
      <c r="E74" s="66" t="s">
        <v>97</v>
      </c>
      <c r="F74" s="66" t="s">
        <v>80</v>
      </c>
    </row>
    <row r="75" spans="1:9" ht="46.5" x14ac:dyDescent="0.35">
      <c r="A75" s="76" t="s">
        <v>81</v>
      </c>
      <c r="B75" s="41" t="s">
        <v>98</v>
      </c>
      <c r="C75" s="28">
        <f>(D54/D55)*C76</f>
        <v>645.38518518518515</v>
      </c>
      <c r="D75" s="28">
        <v>97</v>
      </c>
      <c r="E75" s="73"/>
      <c r="F75" s="29" t="s">
        <v>594</v>
      </c>
    </row>
    <row r="76" spans="1:9" ht="46.5" x14ac:dyDescent="0.35">
      <c r="A76" s="77"/>
      <c r="B76" s="41" t="s">
        <v>99</v>
      </c>
      <c r="C76" s="28">
        <v>453</v>
      </c>
      <c r="D76" s="28">
        <v>97</v>
      </c>
      <c r="E76" s="73"/>
      <c r="F76" s="29" t="s">
        <v>594</v>
      </c>
    </row>
    <row r="77" spans="1:9" ht="46.5" x14ac:dyDescent="0.35">
      <c r="A77" s="78" t="s">
        <v>84</v>
      </c>
      <c r="B77" s="41" t="s">
        <v>98</v>
      </c>
      <c r="C77" s="28">
        <f>(D56/D57)*C78</f>
        <v>109.27058823529411</v>
      </c>
      <c r="D77" s="28">
        <v>80</v>
      </c>
      <c r="E77" s="73"/>
      <c r="F77" s="29" t="s">
        <v>594</v>
      </c>
    </row>
    <row r="78" spans="1:9" ht="46.5" x14ac:dyDescent="0.35">
      <c r="A78" s="79"/>
      <c r="B78" s="41" t="s">
        <v>99</v>
      </c>
      <c r="C78" s="28">
        <v>108</v>
      </c>
      <c r="D78" s="28">
        <v>80</v>
      </c>
      <c r="E78" s="73"/>
      <c r="F78" s="29" t="s">
        <v>594</v>
      </c>
    </row>
    <row r="79" spans="1:9" ht="46.5" x14ac:dyDescent="0.35">
      <c r="A79" s="78" t="s">
        <v>85</v>
      </c>
      <c r="B79" s="41" t="s">
        <v>98</v>
      </c>
      <c r="C79" s="28">
        <f>(D58/D59)*C80</f>
        <v>4248</v>
      </c>
      <c r="D79" s="28">
        <v>92</v>
      </c>
      <c r="E79" s="73"/>
      <c r="F79" s="29" t="s">
        <v>594</v>
      </c>
    </row>
    <row r="80" spans="1:9" ht="46.5" x14ac:dyDescent="0.35">
      <c r="A80" s="79"/>
      <c r="B80" s="41" t="s">
        <v>99</v>
      </c>
      <c r="C80" s="28">
        <v>3304</v>
      </c>
      <c r="D80" s="28">
        <v>92</v>
      </c>
      <c r="E80" s="73"/>
      <c r="F80" s="29" t="s">
        <v>594</v>
      </c>
    </row>
    <row r="81" spans="1:6" ht="46.5" x14ac:dyDescent="0.35">
      <c r="A81" s="78" t="s">
        <v>86</v>
      </c>
      <c r="B81" s="41" t="s">
        <v>98</v>
      </c>
      <c r="C81" s="28">
        <f>(D60/D61)*C82</f>
        <v>1135.9122401847576</v>
      </c>
      <c r="D81" s="28">
        <v>81</v>
      </c>
      <c r="E81" s="73"/>
      <c r="F81" s="29" t="s">
        <v>594</v>
      </c>
    </row>
    <row r="82" spans="1:6" ht="46.5" x14ac:dyDescent="0.35">
      <c r="A82" s="79"/>
      <c r="B82" s="41" t="s">
        <v>99</v>
      </c>
      <c r="C82" s="28">
        <v>1093</v>
      </c>
      <c r="D82" s="28">
        <v>81</v>
      </c>
      <c r="E82" s="73"/>
      <c r="F82" s="29" t="s">
        <v>594</v>
      </c>
    </row>
    <row r="83" spans="1:6" ht="62" x14ac:dyDescent="0.35">
      <c r="A83" s="76" t="s">
        <v>87</v>
      </c>
      <c r="B83" s="41" t="s">
        <v>98</v>
      </c>
      <c r="C83" s="28">
        <f>D62*1.07</f>
        <v>4951.96</v>
      </c>
      <c r="D83" s="28">
        <v>101</v>
      </c>
      <c r="E83" s="73"/>
      <c r="F83" s="29" t="s">
        <v>596</v>
      </c>
    </row>
    <row r="84" spans="1:6" ht="62" x14ac:dyDescent="0.35">
      <c r="A84" s="77"/>
      <c r="B84" s="41" t="s">
        <v>100</v>
      </c>
      <c r="C84" s="28">
        <f>(2087136)/12</f>
        <v>173928</v>
      </c>
      <c r="D84" s="28">
        <v>95</v>
      </c>
      <c r="E84" s="73"/>
      <c r="F84" s="29" t="s">
        <v>596</v>
      </c>
    </row>
    <row r="85" spans="1:6" ht="46.5" x14ac:dyDescent="0.35">
      <c r="A85" s="76" t="s">
        <v>89</v>
      </c>
      <c r="B85" s="41" t="s">
        <v>98</v>
      </c>
      <c r="C85" s="28">
        <f>D64*1.07</f>
        <v>805.71</v>
      </c>
      <c r="D85" s="28">
        <v>95</v>
      </c>
      <c r="E85" s="73"/>
      <c r="F85" s="29" t="s">
        <v>594</v>
      </c>
    </row>
    <row r="86" spans="1:6" ht="46.5" x14ac:dyDescent="0.35">
      <c r="A86" s="77"/>
      <c r="B86" s="41" t="s">
        <v>100</v>
      </c>
      <c r="C86" s="28">
        <f>(551102)/12</f>
        <v>45925.166666666664</v>
      </c>
      <c r="D86" s="28">
        <v>90</v>
      </c>
      <c r="E86" s="73"/>
      <c r="F86" s="29" t="s">
        <v>594</v>
      </c>
    </row>
    <row r="87" spans="1:6" ht="46.5" x14ac:dyDescent="0.35">
      <c r="A87" s="76" t="s">
        <v>90</v>
      </c>
      <c r="B87" s="41" t="s">
        <v>98</v>
      </c>
      <c r="C87" s="28">
        <f>(D66/D67)*C88</f>
        <v>758.17452006980807</v>
      </c>
      <c r="D87" s="28">
        <v>91</v>
      </c>
      <c r="E87" s="73"/>
      <c r="F87" s="29" t="s">
        <v>594</v>
      </c>
    </row>
    <row r="88" spans="1:6" ht="46.5" x14ac:dyDescent="0.35">
      <c r="A88" s="77"/>
      <c r="B88" s="43" t="s">
        <v>101</v>
      </c>
      <c r="C88" s="28">
        <v>682</v>
      </c>
      <c r="D88" s="28">
        <v>91</v>
      </c>
      <c r="E88" s="73"/>
      <c r="F88" s="29" t="s">
        <v>594</v>
      </c>
    </row>
    <row r="89" spans="1:6" ht="46.5" x14ac:dyDescent="0.35">
      <c r="A89" s="78" t="s">
        <v>92</v>
      </c>
      <c r="B89" s="41" t="s">
        <v>98</v>
      </c>
      <c r="C89" s="28">
        <f>(D68/D69)*C90</f>
        <v>80.537313432835816</v>
      </c>
      <c r="D89" s="28">
        <v>90</v>
      </c>
      <c r="E89" s="73"/>
      <c r="F89" s="29" t="s">
        <v>594</v>
      </c>
    </row>
    <row r="90" spans="1:6" ht="46.5" x14ac:dyDescent="0.35">
      <c r="A90" s="79"/>
      <c r="B90" s="43" t="s">
        <v>101</v>
      </c>
      <c r="C90" s="28">
        <v>76</v>
      </c>
      <c r="D90" s="28">
        <v>90</v>
      </c>
      <c r="E90" s="73"/>
      <c r="F90" s="29" t="s">
        <v>594</v>
      </c>
    </row>
    <row r="91" spans="1:6" ht="77.5" x14ac:dyDescent="0.35">
      <c r="A91" s="78" t="s">
        <v>93</v>
      </c>
      <c r="B91" s="41" t="s">
        <v>98</v>
      </c>
      <c r="C91" s="28">
        <f>(D70/D71)*C92</f>
        <v>770.41988950276232</v>
      </c>
      <c r="D91" s="28">
        <v>102</v>
      </c>
      <c r="E91" s="73"/>
      <c r="F91" s="29" t="s">
        <v>595</v>
      </c>
    </row>
    <row r="92" spans="1:6" ht="77.5" x14ac:dyDescent="0.35">
      <c r="A92" s="79"/>
      <c r="B92" s="43" t="s">
        <v>101</v>
      </c>
      <c r="C92" s="28">
        <v>732</v>
      </c>
      <c r="D92" s="28">
        <v>102</v>
      </c>
      <c r="E92" s="73"/>
      <c r="F92" s="29" t="s">
        <v>595</v>
      </c>
    </row>
    <row r="93" spans="1:6" x14ac:dyDescent="0.35">
      <c r="A93" s="3"/>
    </row>
    <row r="94" spans="1:6" ht="15.5" x14ac:dyDescent="0.35">
      <c r="A94" s="3" t="s">
        <v>102</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9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08984375" customWidth="1"/>
  </cols>
  <sheetData>
    <row r="1" spans="1:1" x14ac:dyDescent="0.35">
      <c r="A1" t="s">
        <v>411</v>
      </c>
    </row>
    <row r="3" spans="1:1" ht="43.5" x14ac:dyDescent="0.35">
      <c r="A3" s="69" t="s">
        <v>581</v>
      </c>
    </row>
    <row r="4" spans="1:1" ht="58" x14ac:dyDescent="0.35">
      <c r="A4" s="69" t="s">
        <v>578</v>
      </c>
    </row>
    <row r="5" spans="1:1" ht="58" x14ac:dyDescent="0.35">
      <c r="A5" s="69" t="s">
        <v>558</v>
      </c>
    </row>
    <row r="6" spans="1:1" ht="43.5" x14ac:dyDescent="0.35">
      <c r="A6" s="69" t="s">
        <v>412</v>
      </c>
    </row>
    <row r="7" spans="1:1" ht="43.5" x14ac:dyDescent="0.35">
      <c r="A7" s="69"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90625" customWidth="1"/>
    <col min="6" max="6" width="8.54296875" customWidth="1"/>
    <col min="132" max="132" width="8.54296875" customWidth="1"/>
    <col min="148" max="148" width="8.5429687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5" t="s">
        <v>420</v>
      </c>
      <c r="EU1" s="42"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5" t="s">
        <v>554</v>
      </c>
      <c r="EU4" s="42" t="s">
        <v>555</v>
      </c>
    </row>
    <row r="5" spans="1:151" x14ac:dyDescent="0.35">
      <c r="A5" t="s">
        <v>556</v>
      </c>
      <c r="B5" t="str">
        <f>IF(ISBLANK('Capacity Template'!B42),"BLANK",'Capacity Template'!B42)</f>
        <v>Norfolk</v>
      </c>
      <c r="C5" t="str">
        <f>IF(ISBLANK('Capacity Template'!B42),"BLANK",INDEX('Source - LAs List'!$B$2:$B$154,MATCH('Capacity Template'!B42,'Source - LAs List'!$A$2:$A$154,0)))</f>
        <v>E10000020</v>
      </c>
      <c r="D5" t="str">
        <f>IF(ISBLANK('Capacity Template'!B47),"BLANK",'Capacity Template'!B47)</f>
        <v xml:space="preserve">Section 40 </v>
      </c>
      <c r="E5" t="str">
        <f>IF(ISBLANK('Capacity Template'!B48),"BLANK",'Capacity Template'!B48)</f>
        <v>BLANK</v>
      </c>
      <c r="F5">
        <f>IF(ISBLANK(INDEX('Capacity Template'!$C$54:$C$71,1)),"BLANK",INDEX('Capacity Template'!$C$54:$C$71,1))</f>
        <v>573</v>
      </c>
      <c r="G5">
        <f>IF(ISBLANK(INDEX('Capacity Template'!$C$54:$C$71,2)),"BLANK",INDEX('Capacity Template'!$C$54:$C$71,2))</f>
        <v>398</v>
      </c>
      <c r="H5">
        <f>IF(ISBLANK(INDEX('Capacity Template'!$C$54:$C$71,3)),"BLANK",INDEX('Capacity Template'!$C$54:$C$71,3))</f>
        <v>93</v>
      </c>
      <c r="I5">
        <f>IF(ISBLANK(INDEX('Capacity Template'!$C$54:$C$71,4)),"BLANK",INDEX('Capacity Template'!$C$54:$C$71,4))</f>
        <v>87</v>
      </c>
      <c r="J5">
        <f>IF(ISBLANK(INDEX('Capacity Template'!$C$54:$C$71,5)),"BLANK",INDEX('Capacity Template'!$C$54:$C$71,5))</f>
        <v>3818</v>
      </c>
      <c r="K5">
        <f>IF(ISBLANK(INDEX('Capacity Template'!$C$54:$C$71,6)),"BLANK",INDEX('Capacity Template'!$C$54:$C$71,6))</f>
        <v>2902</v>
      </c>
      <c r="L5">
        <f>IF(ISBLANK(INDEX('Capacity Template'!$C$54:$C$71,7)),"BLANK",INDEX('Capacity Template'!$C$54:$C$71,7))</f>
        <v>885</v>
      </c>
      <c r="M5">
        <f>IF(ISBLANK(INDEX('Capacity Template'!$C$54:$C$71,8)),"BLANK",INDEX('Capacity Template'!$C$54:$C$71,8))</f>
        <v>858</v>
      </c>
      <c r="N5">
        <f>IF(ISBLANK(INDEX('Capacity Template'!$C$54:$C$71,9)),"BLANK",INDEX('Capacity Template'!$C$54:$C$71,9))</f>
        <v>4195</v>
      </c>
      <c r="O5">
        <f>IF(ISBLANK(INDEX('Capacity Template'!$C$54:$C$71,10)),"BLANK",INDEX('Capacity Template'!$C$54:$C$71,10))</f>
        <v>1802726</v>
      </c>
      <c r="P5">
        <f>IF(ISBLANK(INDEX('Capacity Template'!$C$54:$C$71,11)),"BLANK",INDEX('Capacity Template'!$C$54:$C$71,11))</f>
        <v>756</v>
      </c>
      <c r="Q5">
        <f>IF(ISBLANK(INDEX('Capacity Template'!$C$54:$C$71,12)),"BLANK",INDEX('Capacity Template'!$C$54:$C$71,12))</f>
        <v>480986</v>
      </c>
      <c r="R5">
        <f>IF(ISBLANK(INDEX('Capacity Template'!$C$54:$C$71,13)),"BLANK",INDEX('Capacity Template'!$C$54:$C$71,13))</f>
        <v>607</v>
      </c>
      <c r="S5">
        <f>IF(ISBLANK(INDEX('Capacity Template'!$C$54:$C$71,14)),"BLANK",INDEX('Capacity Template'!$C$54:$C$71,14))</f>
        <v>546</v>
      </c>
      <c r="T5">
        <f>IF(ISBLANK(INDEX('Capacity Template'!$C$54:$C$71,15)),"BLANK",INDEX('Capacity Template'!$C$54:$C$71,15))</f>
        <v>64</v>
      </c>
      <c r="U5">
        <f>IF(ISBLANK(INDEX('Capacity Template'!$C$54:$C$71,16)),"BLANK",INDEX('Capacity Template'!$C$54:$C$71,16))</f>
        <v>61</v>
      </c>
      <c r="V5">
        <f>IF(ISBLANK(INDEX('Capacity Template'!$C$54:$C$71,17)),"BLANK",INDEX('Capacity Template'!$C$54:$C$71,17))</f>
        <v>768</v>
      </c>
      <c r="W5">
        <f>IF(ISBLANK(INDEX('Capacity Template'!$C$54:$C$71,18)),"BLANK",INDEX('Capacity Template'!$C$54:$C$71,18))</f>
        <v>730</v>
      </c>
      <c r="X5">
        <f>IF(ISBLANK(INDEX('Capacity Template'!$D$54:$D$71,1)),"BLANK",INDEX('Capacity Template'!$D$54:$D$71,1))</f>
        <v>577</v>
      </c>
      <c r="Y5">
        <f>IF(ISBLANK(INDEX('Capacity Template'!$D$54:$D$71,2)),"BLANK",INDEX('Capacity Template'!$D$54:$D$71,2))</f>
        <v>405</v>
      </c>
      <c r="Z5">
        <f>IF(ISBLANK(INDEX('Capacity Template'!$D$54:$D$71,3)),"BLANK",INDEX('Capacity Template'!$D$54:$D$71,3))</f>
        <v>86</v>
      </c>
      <c r="AA5">
        <f>IF(ISBLANK(INDEX('Capacity Template'!$D$54:$D$71,4)),"BLANK",INDEX('Capacity Template'!$D$54:$D$71,4))</f>
        <v>85</v>
      </c>
      <c r="AB5">
        <f>IF(ISBLANK(INDEX('Capacity Template'!$D$54:$D$71,5)),"BLANK",INDEX('Capacity Template'!$D$54:$D$71,5))</f>
        <v>3852</v>
      </c>
      <c r="AC5">
        <f>IF(ISBLANK(INDEX('Capacity Template'!$D$54:$D$71,6)),"BLANK",INDEX('Capacity Template'!$D$54:$D$71,6))</f>
        <v>2996</v>
      </c>
      <c r="AD5">
        <f>IF(ISBLANK(INDEX('Capacity Template'!$D$54:$D$71,7)),"BLANK",INDEX('Capacity Template'!$D$54:$D$71,7))</f>
        <v>900</v>
      </c>
      <c r="AE5">
        <f>IF(ISBLANK(INDEX('Capacity Template'!$D$54:$D$71,8)),"BLANK",INDEX('Capacity Template'!$D$54:$D$71,8))</f>
        <v>866</v>
      </c>
      <c r="AF5">
        <f>IF(ISBLANK(INDEX('Capacity Template'!$D$54:$D$71,9)),"BLANK",INDEX('Capacity Template'!$D$54:$D$71,9))</f>
        <v>4628</v>
      </c>
      <c r="AG5">
        <f>IF(ISBLANK(INDEX('Capacity Template'!$D$54:$D$71,10)),"BLANK",INDEX('Capacity Template'!$D$54:$D$71,10))</f>
        <v>1833362</v>
      </c>
      <c r="AH5">
        <f>IF(ISBLANK(INDEX('Capacity Template'!$D$54:$D$71,11)),"BLANK",INDEX('Capacity Template'!$D$54:$D$71,11))</f>
        <v>753</v>
      </c>
      <c r="AI5">
        <f>IF(ISBLANK(INDEX('Capacity Template'!$D$54:$D$71,12)),"BLANK",INDEX('Capacity Template'!$D$54:$D$71,12))</f>
        <v>484094</v>
      </c>
      <c r="AJ5">
        <f>IF(ISBLANK(INDEX('Capacity Template'!$D$54:$D$71,13)),"BLANK",INDEX('Capacity Template'!$D$54:$D$71,13))</f>
        <v>637</v>
      </c>
      <c r="AK5">
        <f>IF(ISBLANK(INDEX('Capacity Template'!$D$54:$D$71,14)),"BLANK",INDEX('Capacity Template'!$D$54:$D$71,14))</f>
        <v>573</v>
      </c>
      <c r="AL5">
        <f>IF(ISBLANK(INDEX('Capacity Template'!$D$54:$D$71,15)),"BLANK",INDEX('Capacity Template'!$D$54:$D$71,15))</f>
        <v>71</v>
      </c>
      <c r="AM5">
        <f>IF(ISBLANK(INDEX('Capacity Template'!$D$54:$D$71,16)),"BLANK",INDEX('Capacity Template'!$D$54:$D$71,16))</f>
        <v>67</v>
      </c>
      <c r="AN5">
        <f>IF(ISBLANK(INDEX('Capacity Template'!$D$54:$D$71,17)),"BLANK",INDEX('Capacity Template'!$D$54:$D$71,17))</f>
        <v>762</v>
      </c>
      <c r="AO5">
        <f>IF(ISBLANK(INDEX('Capacity Template'!$D$54:$D$71,18)),"BLANK",INDEX('Capacity Template'!$D$54:$D$71,18))</f>
        <v>724</v>
      </c>
      <c r="AP5">
        <f>IF(ISBLANK(INDEX('Capacity Template'!$E$54:$E$71,1)),"BLANK",INDEX('Capacity Template'!$E$54:$E$71,1))</f>
        <v>623.16000000000008</v>
      </c>
      <c r="AQ5">
        <f>IF(ISBLANK(INDEX('Capacity Template'!$E$54:$E$71,2)),"BLANK",INDEX('Capacity Template'!$E$54:$E$71,2))</f>
        <v>437.40000000000003</v>
      </c>
      <c r="AR5">
        <f>IF(ISBLANK(INDEX('Capacity Template'!$E$54:$E$71,3)),"BLANK",INDEX('Capacity Template'!$E$54:$E$71,3))</f>
        <v>87.72</v>
      </c>
      <c r="AS5">
        <f>IF(ISBLANK(INDEX('Capacity Template'!$E$54:$E$71,4)),"BLANK",INDEX('Capacity Template'!$E$54:$E$71,4))</f>
        <v>86.7</v>
      </c>
      <c r="AT5">
        <f>IF(ISBLANK(INDEX('Capacity Template'!$E$54:$E$71,5)),"BLANK",INDEX('Capacity Template'!$E$54:$E$71,5))</f>
        <v>3895.9128000000005</v>
      </c>
      <c r="AU5">
        <f>IF(ISBLANK(INDEX('Capacity Template'!$E$54:$E$71,6)),"BLANK",INDEX('Capacity Template'!$E$54:$E$71,6))</f>
        <v>3030.1544000000004</v>
      </c>
      <c r="AV5">
        <f>IF(ISBLANK(INDEX('Capacity Template'!$E$54:$E$71,7)),"BLANK",INDEX('Capacity Template'!$E$54:$E$71,7))</f>
        <v>918</v>
      </c>
      <c r="AW5">
        <f>IF(ISBLANK(INDEX('Capacity Template'!$E$54:$E$71,8)),"BLANK",INDEX('Capacity Template'!$E$54:$E$71,8))</f>
        <v>883.32</v>
      </c>
      <c r="AX5">
        <f>IF(ISBLANK(INDEX('Capacity Template'!$E$54:$E$71,9)),"BLANK",INDEX('Capacity Template'!$E$54:$E$71,9))</f>
        <v>4998.2400000000007</v>
      </c>
      <c r="AY5">
        <f>IF(ISBLANK(INDEX('Capacity Template'!$E$54:$E$71,10)),"BLANK",INDEX('Capacity Template'!$E$54:$E$71,10))</f>
        <v>1980030.9600000002</v>
      </c>
      <c r="AZ5">
        <f>IF(ISBLANK(INDEX('Capacity Template'!$E$54:$E$71,11)),"BLANK",INDEX('Capacity Template'!$E$54:$E$71,11))</f>
        <v>768.06000000000006</v>
      </c>
      <c r="BA5">
        <f>IF(ISBLANK(INDEX('Capacity Template'!$E$54:$E$71,12)),"BLANK",INDEX('Capacity Template'!$E$54:$E$71,12))</f>
        <v>493775.88</v>
      </c>
      <c r="BB5">
        <f>IF(ISBLANK(INDEX('Capacity Template'!$E$54:$E$71,13)),"BLANK",INDEX('Capacity Template'!$E$54:$E$71,13))</f>
        <v>687.96</v>
      </c>
      <c r="BC5">
        <f>IF(ISBLANK(INDEX('Capacity Template'!$E$54:$E$71,14)),"BLANK",INDEX('Capacity Template'!$E$54:$E$71,14))</f>
        <v>618.84</v>
      </c>
      <c r="BD5">
        <f>IF(ISBLANK(INDEX('Capacity Template'!$E$54:$E$71,15)),"BLANK",INDEX('Capacity Template'!$E$54:$E$71,15))</f>
        <v>72.42</v>
      </c>
      <c r="BE5">
        <f>IF(ISBLANK(INDEX('Capacity Template'!$E$54:$E$71,16)),"BLANK",INDEX('Capacity Template'!$E$54:$E$71,16))</f>
        <v>68.34</v>
      </c>
      <c r="BF5">
        <f>IF(ISBLANK(INDEX('Capacity Template'!$E$54:$E$71,17)),"BLANK",INDEX('Capacity Template'!$E$54:$E$71,17))</f>
        <v>784.86</v>
      </c>
      <c r="BG5">
        <f>IF(ISBLANK(INDEX('Capacity Template'!$E$54:$E$71,18)),"BLANK",INDEX('Capacity Template'!$E$54:$E$71,18))</f>
        <v>745.72</v>
      </c>
      <c r="BH5" t="str">
        <f>IF(ISBLANK(INDEX('Capacity Template'!$F$54:$F$71,1)),"BLANK",INDEX('Capacity Template'!$F$54:$F$71,1))</f>
        <v xml:space="preserve">Figures include LD and MH if aged 65+. Assumption, we are aware of outstanding residential reviews that we expect may require nursing care hence 8% (2025 POPPI) increase as a worst case scenario. </v>
      </c>
      <c r="BI5" t="str">
        <f>IF(ISBLANK(INDEX('Capacity Template'!$F$54:$F$71,2)),"BLANK",INDEX('Capacity Template'!$F$54:$F$71,2))</f>
        <v xml:space="preserve">Figures include LD and MH if aged 65+. Assumption, we are aware of outstanding residential reviews that we expect may require nursing care hence 8% (2025 POPPI) increase as a worst case scenario. </v>
      </c>
      <c r="BJ5" t="str">
        <f>IF(ISBLANK(INDEX('Capacity Template'!$F$54:$F$71,3)),"BLANK",INDEX('Capacity Template'!$F$54:$F$71,3))</f>
        <v>Figures exclude LD and MH if aged 65+. Assumption: Outstanding reviews of people in residential care with PSD who we expect may require nursing care hence 2% increase (PANSI) 2025.</v>
      </c>
      <c r="BK5" t="str">
        <f>IF(ISBLANK(INDEX('Capacity Template'!$F$54:$F$71,4)),"BLANK",INDEX('Capacity Template'!$F$54:$F$71,4))</f>
        <v xml:space="preserve">Figures exclude LD and MH if aged 65+. Assumption: Outstanding reviews of people in residential care with PSD who we expect may  require nursing care hence 2% increase (PANSI) 2025. </v>
      </c>
      <c r="BL5" t="str">
        <f>IF(ISBLANK(INDEX('Capacity Template'!$F$54:$F$71,5)),"BLANK",INDEX('Capacity Template'!$F$54:$F$71,5))</f>
        <v>Figures include LD&amp;MH if aged 65+. Increase=1.1%. Numbers expected to move to nursing, reductions in std placements (transformation projects) balanced up by increase in complex/enhanced placements.</v>
      </c>
      <c r="BM5" t="str">
        <f>IF(ISBLANK(INDEX('Capacity Template'!$F$54:$F$71,6)),"BLANK",INDEX('Capacity Template'!$F$54:$F$71,6))</f>
        <v>Figures include LD&amp;MH if aged 65+. Increase=1.1%. Numbers expected to move to nursing, reductions in std placements (transformation projects) balanced up by increase in complex/enhanced placements.</v>
      </c>
      <c r="BN5" t="str">
        <f>IF(ISBLANK(INDEX('Capacity Template'!$F$54:$F$71,7)),"BLANK",INDEX('Capacity Template'!$F$54:$F$71,7))</f>
        <v>Predicted Populaton Estimate for 2025 - 2% (PANSI). Top end demographic prediction. Figures exclude LD and MH if aged 65+.</v>
      </c>
      <c r="BO5" t="str">
        <f>IF(ISBLANK(INDEX('Capacity Template'!$F$54:$F$71,8)),"BLANK",INDEX('Capacity Template'!$F$54:$F$71,8))</f>
        <v>Predicted Populaton Estimate for 2025 - 2% (PANSI). Top end demographic prediction. Figures exclude LD and MH if aged 65+.</v>
      </c>
      <c r="BP5" t="str">
        <f>IF(ISBLANK(INDEX('Capacity Template'!$F$54:$F$71,9)),"BLANK",INDEX('Capacity Template'!$F$54:$F$71,9))</f>
        <v>Predicted Populaton Estimate for 2025 - 8% (POPPI). Top end demographic prediction.</v>
      </c>
      <c r="BQ5" t="str">
        <f>IF(ISBLANK(INDEX('Capacity Template'!$F$54:$F$71,10)),"BLANK",INDEX('Capacity Template'!$F$54:$F$71,10))</f>
        <v>Predicted Populaton Estimate for 2025 - 8% (POPPI). Top end demographic prediction.</v>
      </c>
      <c r="BR5" t="str">
        <f>IF(ISBLANK(INDEX('Capacity Template'!$F$54:$F$71,11)),"BLANK",INDEX('Capacity Template'!$F$54:$F$71,11))</f>
        <v>Predicted Populaton Estimate for 2025 - 2% (PANSI). Top end demographic prediction.</v>
      </c>
      <c r="BS5" t="str">
        <f>IF(ISBLANK(INDEX('Capacity Template'!$F$54:$F$71,12)),"BLANK",INDEX('Capacity Template'!$F$54:$F$71,12))</f>
        <v>Predicted Populaton Estimate for 2025 - 2% (PANSI).Top end demographic prediction.</v>
      </c>
      <c r="BT5" t="str">
        <f>IF(ISBLANK(INDEX('Capacity Template'!$F$54:$F$71,13)),"BLANK",INDEX('Capacity Template'!$F$54:$F$71,13))</f>
        <v>HWC&amp;ECH - Predicted Populaton Estimate for 2025 - 8% (POPPI).Top end demographic prediction.</v>
      </c>
      <c r="BU5" t="str">
        <f>IF(ISBLANK(INDEX('Capacity Template'!$F$54:$F$71,14)),"BLANK",INDEX('Capacity Template'!$F$54:$F$71,14))</f>
        <v>HWC&amp;ECH - Predicted Populaton Estimate for 2025 - 8% (POPPI).Top end demographic prediction.</v>
      </c>
      <c r="BV5" t="str">
        <f>IF(ISBLANK(INDEX('Capacity Template'!$F$54:$F$71,15)),"BLANK",INDEX('Capacity Template'!$F$54:$F$71,15))</f>
        <v>HWC&amp;ECH - Predicted Populaton Estimate for 2025 - 2% (PANSI).Top end demographic prediction.</v>
      </c>
      <c r="BW5" t="str">
        <f>IF(ISBLANK(INDEX('Capacity Template'!$F$54:$F$71,16)),"BLANK",INDEX('Capacity Template'!$F$54:$F$71,16))</f>
        <v>HWC&amp;ECH - Predicted Populaton Estimate for 2025 - 2% (PANSI).Top end demographic prediction.</v>
      </c>
      <c r="BX5" t="str">
        <f>IF(ISBLANK(INDEX('Capacity Template'!$F$54:$F$71,17)),"BLANK",INDEX('Capacity Template'!$F$54:$F$71,17))</f>
        <v>Predicted Populaton Estimate for 2025 - 3% (PANSI). Top end demographic prediction. Figures include services in peoples own homes not just schemes.</v>
      </c>
      <c r="BY5" t="str">
        <f>IF(ISBLANK(INDEX('Capacity Template'!$F$54:$F$71,18)),"BLANK",INDEX('Capacity Template'!$F$54:$F$71,18))</f>
        <v>Predicted Populaton Estimate for 2025 - 3% (PANSI). Includes. Top end demographic prediction. Figures include services in peoples own homes not just schemes.</v>
      </c>
      <c r="BZ5">
        <f>IF(ISBLANK(INDEX('Capacity Template'!$C$75:$C$92,1)),"BLANK",INDEX('Capacity Template'!$C$75:$C$92,1))</f>
        <v>645.38518518518515</v>
      </c>
      <c r="CA5">
        <f>IF(ISBLANK(INDEX('Capacity Template'!$C$75:$C$92,2)),"BLANK",INDEX('Capacity Template'!$C$75:$C$92,2))</f>
        <v>453</v>
      </c>
      <c r="CB5">
        <f>IF(ISBLANK(INDEX('Capacity Template'!$C$75:$C$92,3)),"BLANK",INDEX('Capacity Template'!$C$75:$C$92,3))</f>
        <v>109.27058823529411</v>
      </c>
      <c r="CC5">
        <f>IF(ISBLANK(INDEX('Capacity Template'!$C$75:$C$92,4)),"BLANK",INDEX('Capacity Template'!$C$75:$C$92,4))</f>
        <v>108</v>
      </c>
      <c r="CD5">
        <f>IF(ISBLANK(INDEX('Capacity Template'!$C$75:$C$92,5)),"BLANK",INDEX('Capacity Template'!$C$75:$C$92,5))</f>
        <v>4248</v>
      </c>
      <c r="CE5">
        <f>IF(ISBLANK(INDEX('Capacity Template'!$C$75:$C$92,6)),"BLANK",INDEX('Capacity Template'!$C$75:$C$92,6))</f>
        <v>3304</v>
      </c>
      <c r="CF5">
        <f>IF(ISBLANK(INDEX('Capacity Template'!$C$75:$C$92,7)),"BLANK",INDEX('Capacity Template'!$C$75:$C$92,7))</f>
        <v>1135.9122401847576</v>
      </c>
      <c r="CG5">
        <f>IF(ISBLANK(INDEX('Capacity Template'!$C$75:$C$92,8)),"BLANK",INDEX('Capacity Template'!$C$75:$C$92,8))</f>
        <v>1093</v>
      </c>
      <c r="CH5">
        <f>IF(ISBLANK(INDEX('Capacity Template'!$C$75:$C$92,9)),"BLANK",INDEX('Capacity Template'!$C$75:$C$92,9))</f>
        <v>4951.96</v>
      </c>
      <c r="CI5">
        <f>IF(ISBLANK(INDEX('Capacity Template'!$C$75:$C$92,10)),"BLANK",INDEX('Capacity Template'!$C$75:$C$92,10))</f>
        <v>173928</v>
      </c>
      <c r="CJ5">
        <f>IF(ISBLANK(INDEX('Capacity Template'!$C$75:$C$92,11)),"BLANK",INDEX('Capacity Template'!$C$75:$C$92,11))</f>
        <v>805.71</v>
      </c>
      <c r="CK5">
        <f>IF(ISBLANK(INDEX('Capacity Template'!$C$75:$C$92,12)),"BLANK",INDEX('Capacity Template'!$C$75:$C$92,12))</f>
        <v>45925.166666666664</v>
      </c>
      <c r="CL5">
        <f>IF(ISBLANK(INDEX('Capacity Template'!$C$75:$C$92,13)),"BLANK",INDEX('Capacity Template'!$C$75:$C$92,13))</f>
        <v>758.17452006980807</v>
      </c>
      <c r="CM5">
        <f>IF(ISBLANK(INDEX('Capacity Template'!$C$75:$C$92,14)),"BLANK",INDEX('Capacity Template'!$C$75:$C$92,14))</f>
        <v>682</v>
      </c>
      <c r="CN5">
        <f>IF(ISBLANK(INDEX('Capacity Template'!$C$75:$C$92,15)),"BLANK",INDEX('Capacity Template'!$C$75:$C$92,15))</f>
        <v>80.537313432835816</v>
      </c>
      <c r="CO5">
        <f>IF(ISBLANK(INDEX('Capacity Template'!$C$75:$C$92,16)),"BLANK",INDEX('Capacity Template'!$C$75:$C$92,16))</f>
        <v>76</v>
      </c>
      <c r="CP5">
        <f>IF(ISBLANK(INDEX('Capacity Template'!$C$75:$C$92,17)),"BLANK",INDEX('Capacity Template'!$C$75:$C$92,17))</f>
        <v>770.41988950276232</v>
      </c>
      <c r="CQ5">
        <f>IF(ISBLANK(INDEX('Capacity Template'!$C$75:$C$92,18)),"BLANK",INDEX('Capacity Template'!$C$75:$C$92,18))</f>
        <v>732</v>
      </c>
      <c r="CR5">
        <f>IF(ISBLANK(INDEX('Capacity Template'!$D$75:$D$92,1)),"BLANK",INDEX('Capacity Template'!$D$75:$D$92,1))</f>
        <v>97</v>
      </c>
      <c r="CS5">
        <f>IF(ISBLANK(INDEX('Capacity Template'!$D$75:$D$92,2)),"BLANK",INDEX('Capacity Template'!$D$75:$D$92,2))</f>
        <v>97</v>
      </c>
      <c r="CT5">
        <f>IF(ISBLANK(INDEX('Capacity Template'!$D$75:$D$92,3)),"BLANK",INDEX('Capacity Template'!$D$75:$D$92,3))</f>
        <v>80</v>
      </c>
      <c r="CU5">
        <f>IF(ISBLANK(INDEX('Capacity Template'!$D$75:$D$92,4)),"BLANK",INDEX('Capacity Template'!$D$75:$D$92,4))</f>
        <v>80</v>
      </c>
      <c r="CV5">
        <f>IF(ISBLANK(INDEX('Capacity Template'!$D$75:$D$92,5)),"BLANK",INDEX('Capacity Template'!$D$75:$D$92,5))</f>
        <v>92</v>
      </c>
      <c r="CW5">
        <f>IF(ISBLANK(INDEX('Capacity Template'!$D$75:$D$92,6)),"BLANK",INDEX('Capacity Template'!$D$75:$D$92,6))</f>
        <v>92</v>
      </c>
      <c r="CX5">
        <f>IF(ISBLANK(INDEX('Capacity Template'!$D$75:$D$92,7)),"BLANK",INDEX('Capacity Template'!$D$75:$D$92,7))</f>
        <v>81</v>
      </c>
      <c r="CY5">
        <f>IF(ISBLANK(INDEX('Capacity Template'!$D$75:$D$92,8)),"BLANK",INDEX('Capacity Template'!$D$75:$D$92,8))</f>
        <v>81</v>
      </c>
      <c r="CZ5">
        <f>IF(ISBLANK(INDEX('Capacity Template'!$D$75:$D$92,9)),"BLANK",INDEX('Capacity Template'!$D$75:$D$92,9))</f>
        <v>101</v>
      </c>
      <c r="DA5">
        <f>IF(ISBLANK(INDEX('Capacity Template'!$D$75:$D$92,10)),"BLANK",INDEX('Capacity Template'!$D$75:$D$92,10))</f>
        <v>95</v>
      </c>
      <c r="DB5">
        <f>IF(ISBLANK(INDEX('Capacity Template'!$D$75:$D$92,11)),"BLANK",INDEX('Capacity Template'!$D$75:$D$92,11))</f>
        <v>95</v>
      </c>
      <c r="DC5">
        <f>IF(ISBLANK(INDEX('Capacity Template'!$D$75:$D$92,12)),"BLANK",INDEX('Capacity Template'!$D$75:$D$92,12))</f>
        <v>90</v>
      </c>
      <c r="DD5">
        <f>IF(ISBLANK(INDEX('Capacity Template'!$D$75:$D$92,13)),"BLANK",INDEX('Capacity Template'!$D$75:$D$92,13))</f>
        <v>91</v>
      </c>
      <c r="DE5">
        <f>IF(ISBLANK(INDEX('Capacity Template'!$D$75:$D$92,14)),"BLANK",INDEX('Capacity Template'!$D$75:$D$92,14))</f>
        <v>91</v>
      </c>
      <c r="DF5">
        <f>IF(ISBLANK(INDEX('Capacity Template'!$D$75:$D$92,15)),"BLANK",INDEX('Capacity Template'!$D$75:$D$92,15))</f>
        <v>90</v>
      </c>
      <c r="DG5">
        <f>IF(ISBLANK(INDEX('Capacity Template'!$D$75:$D$92,16)),"BLANK",INDEX('Capacity Template'!$D$75:$D$92,16))</f>
        <v>90</v>
      </c>
      <c r="DH5">
        <f>IF(ISBLANK(INDEX('Capacity Template'!$D$75:$D$92,17)),"BLANK",INDEX('Capacity Template'!$D$75:$D$92,17))</f>
        <v>102</v>
      </c>
      <c r="DI5">
        <f>IF(ISBLANK(INDEX('Capacity Template'!$D$75:$D$92,18)),"BLANK",INDEX('Capacity Template'!$D$75:$D$92,18))</f>
        <v>102</v>
      </c>
      <c r="DJ5" t="str">
        <f>IF(ISBLANK(INDEX('Capacity Template'!$E$75:$E$92,1)),"BLANK",INDEX('Capacity Template'!$E$75:$E$92,1))</f>
        <v>BLANK</v>
      </c>
      <c r="DK5" t="str">
        <f>IF(ISBLANK(INDEX('Capacity Template'!$E$75:$E$92,2)),"BLANK",INDEX('Capacity Template'!$E$75:$E$92,2))</f>
        <v>BLANK</v>
      </c>
      <c r="DL5" t="str">
        <f>IF(ISBLANK(INDEX('Capacity Template'!$E$75:$E$92,3)),"BLANK",INDEX('Capacity Template'!$E$75:$E$92,3))</f>
        <v>BLANK</v>
      </c>
      <c r="DM5" t="str">
        <f>IF(ISBLANK(INDEX('Capacity Template'!$E$75:$E$92,4)),"BLANK",INDEX('Capacity Template'!$E$75:$E$92,4))</f>
        <v>BLANK</v>
      </c>
      <c r="DN5" t="str">
        <f>IF(ISBLANK(INDEX('Capacity Template'!$E$75:$E$92,5)),"BLANK",INDEX('Capacity Template'!$E$75:$E$92,5))</f>
        <v>BLANK</v>
      </c>
      <c r="DO5" t="str">
        <f>IF(ISBLANK(INDEX('Capacity Template'!$E$75:$E$92,6)),"BLANK",INDEX('Capacity Template'!$E$75:$E$92,6))</f>
        <v>BLANK</v>
      </c>
      <c r="DP5" t="str">
        <f>IF(ISBLANK(INDEX('Capacity Template'!$E$75:$E$92,7)),"BLANK",INDEX('Capacity Template'!$E$75:$E$92,7))</f>
        <v>BLANK</v>
      </c>
      <c r="DQ5" t="str">
        <f>IF(ISBLANK(INDEX('Capacity Template'!$E$75:$E$92,8)),"BLANK",INDEX('Capacity Template'!$E$75:$E$92,8))</f>
        <v>BLANK</v>
      </c>
      <c r="DR5" t="str">
        <f>IF(ISBLANK(INDEX('Capacity Template'!$E$75:$E$92,9)),"BLANK",INDEX('Capacity Template'!$E$75:$E$92,9))</f>
        <v>BLANK</v>
      </c>
      <c r="DS5" t="str">
        <f>IF(ISBLANK(INDEX('Capacity Template'!$E$75:$E$92,10)),"BLANK",INDEX('Capacity Template'!$E$75:$E$92,10))</f>
        <v>BLANK</v>
      </c>
      <c r="DT5" t="str">
        <f>IF(ISBLANK(INDEX('Capacity Template'!$E$75:$E$92,11)),"BLANK",INDEX('Capacity Template'!$E$75:$E$92,11))</f>
        <v>BLANK</v>
      </c>
      <c r="DU5" t="str">
        <f>IF(ISBLANK(INDEX('Capacity Template'!$E$75:$E$92,12)),"BLANK",INDEX('Capacity Template'!$E$75:$E$92,12))</f>
        <v>BLANK</v>
      </c>
      <c r="DV5" t="str">
        <f>IF(ISBLANK(INDEX('Capacity Template'!$E$75:$E$92,13)),"BLANK",INDEX('Capacity Template'!$E$75:$E$92,13))</f>
        <v>BLANK</v>
      </c>
      <c r="DW5" t="str">
        <f>IF(ISBLANK(INDEX('Capacity Template'!$E$75:$E$92,14)),"BLANK",INDEX('Capacity Template'!$E$75:$E$92,14))</f>
        <v>BLANK</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BLANK</v>
      </c>
      <c r="EA5" t="str">
        <f>IF(ISBLANK(INDEX('Capacity Template'!$E$75:$E$92,18)),"BLANK",INDEX('Capacity Template'!$E$75:$E$92,18))</f>
        <v>BLANK</v>
      </c>
      <c r="EB5" t="str">
        <f>IF(ISBLANK(INDEX('Capacity Template'!$F$75:$F$92,1)),"BLANK",INDEX('Capacity Template'!$F$75:$F$92,1))</f>
        <v>Column E from Table 1 is worst case scenario. Current Capacity in Table 2 is estimated capacity for NCC use, hence high %</v>
      </c>
      <c r="EC5" t="str">
        <f>IF(ISBLANK(INDEX('Capacity Template'!$F$75:$F$92,2)),"BLANK",INDEX('Capacity Template'!$F$75:$F$92,2))</f>
        <v>Column E from Table 1 is worst case scenario. Current Capacity in Table 2 is estimated capacity for NCC use, hence high %</v>
      </c>
      <c r="ED5" t="str">
        <f>IF(ISBLANK(INDEX('Capacity Template'!$F$75:$F$92,3)),"BLANK",INDEX('Capacity Template'!$F$75:$F$92,3))</f>
        <v>Column E from Table 1 is worst case scenario. Current Capacity in Table 2 is estimated capacity for NCC use, hence high %</v>
      </c>
      <c r="EE5" t="str">
        <f>IF(ISBLANK(INDEX('Capacity Template'!$F$75:$F$92,4)),"BLANK",INDEX('Capacity Template'!$F$75:$F$92,4))</f>
        <v>Column E from Table 1 is worst case scenario. Current Capacity in Table 2 is estimated capacity for NCC use, hence high %</v>
      </c>
      <c r="EF5" t="str">
        <f>IF(ISBLANK(INDEX('Capacity Template'!$F$75:$F$92,5)),"BLANK",INDEX('Capacity Template'!$F$75:$F$92,5))</f>
        <v>Column E from Table 1 is worst case scenario. Current Capacity in Table 2 is estimated capacity for NCC use, hence high %</v>
      </c>
      <c r="EG5" t="str">
        <f>IF(ISBLANK(INDEX('Capacity Template'!$F$75:$F$92,6)),"BLANK",INDEX('Capacity Template'!$F$75:$F$92,6))</f>
        <v>Column E from Table 1 is worst case scenario. Current Capacity in Table 2 is estimated capacity for NCC use, hence high %</v>
      </c>
      <c r="EH5" t="str">
        <f>IF(ISBLANK(INDEX('Capacity Template'!$F$75:$F$92,7)),"BLANK",INDEX('Capacity Template'!$F$75:$F$92,7))</f>
        <v>Column E from Table 1 is worst case scenario. Current Capacity in Table 2 is estimated capacity for NCC use, hence high %</v>
      </c>
      <c r="EI5" t="str">
        <f>IF(ISBLANK(INDEX('Capacity Template'!$F$75:$F$92,8)),"BLANK",INDEX('Capacity Template'!$F$75:$F$92,8))</f>
        <v>Column E from Table 1 is worst case scenario. Current Capacity in Table 2 is estimated capacity for NCC use, hence high %</v>
      </c>
      <c r="EJ5" t="str">
        <f>IF(ISBLANK(INDEX('Capacity Template'!$F$75:$F$92,9)),"BLANK",INDEX('Capacity Template'!$F$75:$F$92,9))</f>
        <v>Column E from Table 1 is worst case scenario. Current Capacity in Table 2 is estimated capacity for NCC use, hence high %. Prevention expected to soften demand</v>
      </c>
      <c r="EK5" t="str">
        <f>IF(ISBLANK(INDEX('Capacity Template'!$F$75:$F$92,10)),"BLANK",INDEX('Capacity Template'!$F$75:$F$92,10))</f>
        <v>Column E from Table 1 is worst case scenario. Current Capacity in Table 2 is estimated capacity for NCC use, hence high %. Prevention expected to soften demand</v>
      </c>
      <c r="EL5" t="str">
        <f>IF(ISBLANK(INDEX('Capacity Template'!$F$75:$F$92,11)),"BLANK",INDEX('Capacity Template'!$F$75:$F$92,11))</f>
        <v>Column E from Table 1 is worst case scenario. Current Capacity in Table 2 is estimated capacity for NCC use, hence high %</v>
      </c>
      <c r="EM5" t="str">
        <f>IF(ISBLANK(INDEX('Capacity Template'!$F$75:$F$92,12)),"BLANK",INDEX('Capacity Template'!$F$75:$F$92,12))</f>
        <v>Column E from Table 1 is worst case scenario. Current Capacity in Table 2 is estimated capacity for NCC use, hence high %</v>
      </c>
      <c r="EN5" t="str">
        <f>IF(ISBLANK(INDEX('Capacity Template'!$F$75:$F$92,13)),"BLANK",INDEX('Capacity Template'!$F$75:$F$92,13))</f>
        <v>Column E from Table 1 is worst case scenario. Current Capacity in Table 2 is estimated capacity for NCC use, hence high %</v>
      </c>
      <c r="EO5" t="str">
        <f>IF(ISBLANK(INDEX('Capacity Template'!$F$75:$F$92,14)),"BLANK",INDEX('Capacity Template'!$F$75:$F$92,14))</f>
        <v>Column E from Table 1 is worst case scenario. Current Capacity in Table 2 is estimated capacity for NCC use, hence high %</v>
      </c>
      <c r="EP5" t="str">
        <f>IF(ISBLANK(INDEX('Capacity Template'!$F$75:$F$92,15)),"BLANK",INDEX('Capacity Template'!$F$75:$F$92,15))</f>
        <v>Column E from Table 1 is worst case scenario. Current Capacity in Table 2 is estimated capacity for NCC use, hence high %</v>
      </c>
      <c r="EQ5" t="str">
        <f>IF(ISBLANK(INDEX('Capacity Template'!$F$75:$F$92,16)),"BLANK",INDEX('Capacity Template'!$F$75:$F$92,16))</f>
        <v>Column E from Table 1 is worst case scenario. Current Capacity in Table 2 is estimated capacity for NCC use, hence high %</v>
      </c>
      <c r="ER5" t="str">
        <f>IF(ISBLANK(INDEX('Capacity Template'!$F$75:$F$92,17)),"BLANK",INDEX('Capacity Template'!$F$75:$F$92,17))</f>
        <v>Column E from Table 1 is worst case scenario. Current Capacity in Table 2 is estimated capacity for NCC use, hence high %. Over capacity as scheme capacity only, demand = schemes+own home</v>
      </c>
      <c r="ES5" t="str">
        <f>IF(ISBLANK(INDEX('Capacity Template'!$F$75:$F$92,18)),"BLANK",INDEX('Capacity Template'!$F$75:$F$92,18))</f>
        <v>Column E from Table 1 is worst case scenario. Current Capacity in Table 2 is estimated capacity for NCC use, hence high %. Over capacity as scheme capacity only, demand = schemes+own home</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8513714-611c-491a-baaa-2f0cb1b99542">
      <UserInfo>
        <DisplayName>Coughlan, Cara</DisplayName>
        <AccountId>45334</AccountId>
        <AccountType/>
      </UserInfo>
      <UserInfo>
        <DisplayName>Archer, Katelin</DisplayName>
        <AccountId>50201</AccountId>
        <AccountType/>
      </UserInfo>
    </SharedWithUsers>
    <lcf76f155ced4ddcb4097134ff3c332f xmlns="64295687-4362-415d-a456-ea60f1688b88">
      <Terms xmlns="http://schemas.microsoft.com/office/infopath/2007/PartnerControls"/>
    </lcf76f155ced4ddcb4097134ff3c332f>
    <TaxCatchAll xmlns="68513714-611c-491a-baaa-2f0cb1b995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557BA8B51A0444961C8399AFB2E020" ma:contentTypeVersion="13" ma:contentTypeDescription="Create a new document." ma:contentTypeScope="" ma:versionID="089b2ee2888e511041eca553393863d9">
  <xsd:schema xmlns:xsd="http://www.w3.org/2001/XMLSchema" xmlns:xs="http://www.w3.org/2001/XMLSchema" xmlns:p="http://schemas.microsoft.com/office/2006/metadata/properties" xmlns:ns2="64295687-4362-415d-a456-ea60f1688b88" xmlns:ns3="68513714-611c-491a-baaa-2f0cb1b99542" targetNamespace="http://schemas.microsoft.com/office/2006/metadata/properties" ma:root="true" ma:fieldsID="3fec7d572b53e82bb84df1048dbd253c" ns2:_="" ns3:_="">
    <xsd:import namespace="64295687-4362-415d-a456-ea60f1688b88"/>
    <xsd:import namespace="68513714-611c-491a-baaa-2f0cb1b995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95687-4362-415d-a456-ea60f1688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71bbcc-0e19-47a0-832f-6df17fefd21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513714-611c-491a-baaa-2f0cb1b995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da630e5-1af8-48b1-9b53-aa08acb459b0}" ma:internalName="TaxCatchAll" ma:showField="CatchAllData" ma:web="68513714-611c-491a-baaa-2f0cb1b99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68513714-611c-491a-baaa-2f0cb1b99542"/>
    <ds:schemaRef ds:uri="64295687-4362-415d-a456-ea60f1688b88"/>
    <ds:schemaRef ds:uri="http://www.w3.org/XML/1998/namespace"/>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5D88EF8E-809D-45FA-A666-F78DDEDE5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295687-4362-415d-a456-ea60f1688b88"/>
    <ds:schemaRef ds:uri="68513714-611c-491a-baaa-2f0cb1b99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2023-08-31T09:34:38Z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0x01010054557BA8B51A0444961C8399AFB2E020</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