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O:\FOIs\"/>
    </mc:Choice>
  </mc:AlternateContent>
  <xr:revisionPtr revIDLastSave="0" documentId="13_ncr:1_{1B5C8D29-5B22-423C-8089-9135FA02C071}" xr6:coauthVersionLast="47" xr6:coauthVersionMax="47" xr10:uidLastSave="{00000000-0000-0000-0000-000000000000}"/>
  <bookViews>
    <workbookView xWindow="-108" yWindow="-108" windowWidth="23256" windowHeight="12576"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3" i="2" l="1"/>
  <c r="C85" i="2"/>
  <c r="C87" i="2"/>
  <c r="C88" i="2"/>
  <c r="C89" i="2"/>
  <c r="C90" i="2"/>
  <c r="C91" i="2"/>
  <c r="C92" i="2"/>
  <c r="C82" i="2"/>
  <c r="C81" i="2"/>
  <c r="C80" i="2"/>
  <c r="C79" i="2"/>
  <c r="C77" i="2"/>
  <c r="C78" i="2"/>
  <c r="C76" i="2"/>
  <c r="C75" i="2"/>
  <c r="D92" i="2" l="1"/>
  <c r="D91" i="2" s="1"/>
  <c r="E68" i="2"/>
  <c r="E66" i="2"/>
  <c r="E71" i="2"/>
  <c r="E70" i="2" s="1"/>
  <c r="E65" i="2"/>
  <c r="E64" i="2" s="1"/>
  <c r="E63" i="2"/>
  <c r="E62" i="2" s="1"/>
  <c r="E60" i="2"/>
  <c r="E58" i="2"/>
  <c r="E54" i="2"/>
  <c r="E56" i="2"/>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<sst xmlns="http://schemas.openxmlformats.org/spreadsheetml/2006/main" count="821" uniqueCount="605">
  <si>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</si>
  <si>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</si>
  <si>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</si>
  <si>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</si>
  <si>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</si>
  <si>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</si>
  <si>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</si>
  <si>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</si>
  <si>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</si>
  <si>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</si>
  <si>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</si>
  <si>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</si>
  <si>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</si>
  <si>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</si>
  <si>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</si>
  <si>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</si>
  <si>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</si>
  <si>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</si>
  <si>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</si>
  <si>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</si>
  <si>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</si>
  <si>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</si>
  <si>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</si>
  <si>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</si>
  <si>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</si>
  <si>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</si>
  <si>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</si>
  <si>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</si>
  <si>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</si>
  <si>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</si>
  <si>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</si>
  <si>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</si>
  <si>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</si>
  <si>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</si>
  <si>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</si>
  <si>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</si>
  <si>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</si>
  <si>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</si>
  <si>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</si>
  <si>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</si>
  <si>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</si>
  <si>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</si>
  <si>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</si>
  <si>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</si>
  <si>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</si>
  <si>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</si>
  <si>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</si>
  <si>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</si>
  <si>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</si>
  <si>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</si>
  <si>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</si>
  <si>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</si>
  <si>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</si>
  <si>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</si>
  <si>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</si>
  <si>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</si>
  <si>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</si>
  <si>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</si>
  <si>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</si>
  <si>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</si>
  <si>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</si>
  <si>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</si>
  <si>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</si>
  <si>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</si>
  <si>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</si>
  <si>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</si>
  <si>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</si>
  <si>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</si>
  <si>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</si>
  <si>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</si>
  <si>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</si>
  <si>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</si>
  <si>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</si>
  <si>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</si>
  <si>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</si>
  <si>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</si>
  <si>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</si>
  <si>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</si>
  <si>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</si>
  <si>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</si>
  <si>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</si>
  <si>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</si>
  <si>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</si>
  <si>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</si>
  <si>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</si>
  <si>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</si>
  <si>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</si>
  <si>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</si>
  <si>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</si>
  <si>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</si>
  <si>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</si>
  <si>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</si>
  <si>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</si>
  <si>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</si>
  <si>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</si>
  <si>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</si>
  <si>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</si>
  <si>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</si>
  <si>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</si>
  <si>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</si>
  <si>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</si>
  <si>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</si>
  <si>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</si>
  <si>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</si>
  <si>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</si>
  <si>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</si>
  <si>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</si>
  <si>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</si>
  <si>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</si>
  <si>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</si>
  <si>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</si>
  <si>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</si>
  <si>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</si>
  <si>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</si>
  <si>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</si>
  <si>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</si>
  <si>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</si>
  <si>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</si>
  <si>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</si>
  <si>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</si>
  <si>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</si>
  <si>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</si>
  <si>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</si>
  <si>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</si>
  <si>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</si>
  <si>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</si>
  <si>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</si>
  <si>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</si>
  <si>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</si>
  <si>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</si>
  <si>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</si>
  <si>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</si>
  <si>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</si>
  <si>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</si>
  <si>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</si>
  <si>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</si>
  <si>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</si>
  <si>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</si>
  <si>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</si>
  <si>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</si>
  <si>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</si>
  <si>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</si>
  <si>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</si>
  <si>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</si>
  <si>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</si>
  <si>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</si>
  <si>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</si>
  <si>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</si>
  <si>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</si>
  <si>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</si>
  <si>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</si>
  <si>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</si>
  <si>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</si>
  <si>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</si>
  <si>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</si>
  <si>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</si>
  <si>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</si>
  <si>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</si>
  <si>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</si>
  <si>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</si>
  <si>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</si>
  <si>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</si>
  <si>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</si>
  <si>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</si>
  <si>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</si>
  <si>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</si>
  <si>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</si>
  <si>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</si>
  <si>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</si>
  <si>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</si>
  <si>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</si>
  <si>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</si>
  <si>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</si>
  <si>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</si>
  <si>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</si>
  <si>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</si>
  <si>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</si>
  <si>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</si>
  <si>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</si>
  <si>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</si>
  <si>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</si>
  <si>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</si>
  <si>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</si>
  <si>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</si>
  <si>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</si>
  <si>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</si>
  <si>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</si>
  <si>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</si>
  <si>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</si>
  <si>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</si>
  <si>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</si>
  <si>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</si>
  <si>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</si>
  <si>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</si>
  <si>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</si>
  <si>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</si>
  <si>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</si>
  <si>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</si>
  <si>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</si>
  <si>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</si>
  <si>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</si>
  <si>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</si>
  <si>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</si>
  <si>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</si>
  <si>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</si>
  <si>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</si>
  <si>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</si>
  <si>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</si>
  <si>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</si>
  <si>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</si>
  <si>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</si>
  <si>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</si>
  <si>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</si>
  <si>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</si>
  <si>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</si>
  <si>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</si>
  <si>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</si>
  <si>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</si>
  <si>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</si>
  <si>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</si>
  <si>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</si>
  <si>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</si>
  <si>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</si>
  <si>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</si>
  <si>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</si>
  <si>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</si>
  <si>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</si>
  <si>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</si>
  <si>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</si>
  <si>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</si>
  <si>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</si>
  <si>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</si>
  <si>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</si>
  <si>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</si>
  <si>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</si>
  <si>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</si>
  <si>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</si>
  <si>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</si>
  <si>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</si>
  <si>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</si>
  <si>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</si>
  <si>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</si>
  <si>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</si>
  <si>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</si>
  <si>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</si>
  <si>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</si>
  <si>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</si>
  <si>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</si>
  <si>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</si>
  <si>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</si>
  <si>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</si>
  <si>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</si>
  <si>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</si>
  <si>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</si>
  <si>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</si>
  <si>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</si>
  <si>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</si>
  <si>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</si>
  <si>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</si>
  <si>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</si>
  <si>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</si>
  <si>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</si>
  <si>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</si>
  <si>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</si>
  <si>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</si>
  <si>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</si>
  <si>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</si>
  <si>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</si>
  <si>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</si>
  <si>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</si>
  <si>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</si>
  <si>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</si>
  <si>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</si>
  <si>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</si>
  <si>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</si>
  <si>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</si>
  <si>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</si>
  <si>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</si>
  <si>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</si>
  <si>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</si>
  <si>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</si>
  <si>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</si>
  <si>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</si>
  <si>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</si>
  <si>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</si>
  <si>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</si>
  <si>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</si>
  <si>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</si>
  <si>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</si>
  <si>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</si>
  <si>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</si>
  <si>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</si>
  <si>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</si>
  <si>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</si>
  <si>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</si>
  <si>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</si>
  <si>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</si>
  <si>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</si>
  <si>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</si>
  <si>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</si>
  <si>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</si>
  <si>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</si>
  <si>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</si>
  <si>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</si>
  <si>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</si>
  <si>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</si>
  <si>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</si>
  <si>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</si>
  <si>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</si>
  <si>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</si>
  <si>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</si>
  <si>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</si>
  <si>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</si>
  <si>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</si>
  <si>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</si>
  <si>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</si>
  <si>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</si>
  <si>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</si>
  <si>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</si>
  <si>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</si>
  <si>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</si>
  <si>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</si>
  <si>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</si>
  <si>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</si>
  <si>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</si>
  <si>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</si>
  <si>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</si>
  <si>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</si>
  <si>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</si>
  <si>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</si>
  <si>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</si>
  <si>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</si>
  <si>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</si>
  <si>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</si>
  <si>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</si>
  <si>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</si>
  <si>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</si>
  <si>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</si>
  <si>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</si>
  <si>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</si>
  <si>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</si>
  <si>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</si>
  <si>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</si>
  <si>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</si>
  <si>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</si>
  <si>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</si>
  <si>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</si>
  <si>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</si>
  <si>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</si>
  <si>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</si>
  <si>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</si>
  <si>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</si>
  <si>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</si>
  <si>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</si>
  <si>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</si>
  <si>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</si>
  <si>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</si>
  <si>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</si>
  <si>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</si>
  <si>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</si>
  <si>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</si>
  <si>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</si>
  <si>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</si>
  <si>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</si>
  <si>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</si>
  <si>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</si>
  <si>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</si>
  <si>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</si>
  <si>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</si>
  <si>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</si>
  <si>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</si>
  <si>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</si>
  <si>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</si>
  <si>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</si>
  <si>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</si>
  <si>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</si>
  <si>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</si>
  <si>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</si>
  <si>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</si>
  <si>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</si>
  <si>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</si>
  <si>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</si>
  <si>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</si>
  <si>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</si>
  <si>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</si>
  <si>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</si>
  <si>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</si>
  <si>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</si>
  <si>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</si>
  <si>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</si>
  <si>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</si>
  <si>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</si>
  <si>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</si>
  <si>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</si>
  <si>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</si>
  <si>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</si>
  <si>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</si>
  <si>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</si>
  <si>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</si>
  <si>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</si>
  <si>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</si>
  <si>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</si>
  <si>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</si>
  <si>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</si>
  <si>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</si>
  <si>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</si>
  <si>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</si>
  <si>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</si>
  <si>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</si>
  <si>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</si>
  <si>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</si>
  <si>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</si>
  <si>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</si>
  <si>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</si>
  <si>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</si>
  <si>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</si>
  <si>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</si>
  <si>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</si>
  <si>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</si>
  <si>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</si>
  <si>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</si>
  <si>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</si>
  <si>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</si>
  <si>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</si>
  <si>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</si>
  <si>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</si>
  <si>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</si>
  <si>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</si>
  <si>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</si>
  <si>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</si>
  <si>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</si>
  <si>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</si>
  <si>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</si>
  <si>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</si>
  <si>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</si>
  <si>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</si>
  <si>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</si>
  <si>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</si>
  <si>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</si>
  <si>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</si>
  <si>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</si>
  <si>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</si>
  <si>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</si>
  <si>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</si>
  <si>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</si>
  <si>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</si>
  <si>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</si>
  <si>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</si>
  <si>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</si>
  <si>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</si>
  <si>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</si>
  <si>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</si>
  <si>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</si>
  <si>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</si>
  <si>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</si>
  <si>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</si>
  <si>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</si>
  <si>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</si>
  <si>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</si>
  <si>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</si>
  <si>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</si>
  <si>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</si>
  <si>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</si>
  <si>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</si>
  <si>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</si>
  <si>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</si>
  <si>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</si>
  <si>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</si>
  <si>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</si>
  <si>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</si>
  <si>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</si>
  <si>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</si>
  <si>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</si>
  <si>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</si>
  <si>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</si>
  <si>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</si>
  <si>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</si>
  <si>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</si>
  <si>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</si>
  <si>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</si>
  <si>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</si>
  <si>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</si>
  <si>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</si>
  <si>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</si>
  <si>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</si>
  <si>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</si>
  <si>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</si>
  <si>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</si>
  <si>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</si>
  <si>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</si>
  <si>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</si>
  <si>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</si>
  <si>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</si>
  <si>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</si>
  <si>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</si>
  <si>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</si>
  <si>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</si>
  <si>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</si>
  <si>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</si>
  <si>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</si>
  <si>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</si>
  <si>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</si>
  <si>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</si>
  <si>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</si>
  <si>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</si>
  <si>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</si>
  <si>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</si>
  <si>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</si>
  <si>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</si>
  <si>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</si>
  <si>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</si>
  <si>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</si>
  <si>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</si>
  <si>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</si>
  <si>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</si>
  <si>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</si>
  <si>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</si>
  <si>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</si>
  <si>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</si>
  <si>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</si>
  <si>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</si>
  <si>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</si>
  <si>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</si>
  <si>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</si>
  <si>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</si>
  <si>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</si>
  <si>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</si>
  <si>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</si>
  <si>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</si>
  <si>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</si>
  <si>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</si>
  <si>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</si>
  <si>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</si>
  <si>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</si>
  <si>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</si>
  <si>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</si>
  <si>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</si>
  <si>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</si>
  <si>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</si>
  <si>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</si>
  <si>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</si>
  <si>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</si>
  <si>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</si>
  <si>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</si>
  <si>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</si>
  <si>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</si>
  <si>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</si>
  <si>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</si>
  <si>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</si>
  <si>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</si>
  <si>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</si>
  <si>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</si>
  <si>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</si>
  <si>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</si>
  <si>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</si>
  <si>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</si>
  <si>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</si>
  <si>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</si>
  <si>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</si>
  <si>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</si>
  <si>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</si>
  <si>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</si>
  <si>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</si>
  <si>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</si>
  <si>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</si>
  <si>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</si>
  <si>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</si>
  <si>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</si>
  <si>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</si>
  <si>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</si>
  <si>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</si>
  <si>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</si>
  <si>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</si>
  <si>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</si>
  <si>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</si>
  <si>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</si>
  <si>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</si>
  <si>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</si>
  <si>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</si>
  <si>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</si>
  <si>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</si>
  <si>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</si>
  <si>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These are people living in extra care schemes for whom we commission support, which may not in all cases be provided as part of the scheme itself</t>
  </si>
  <si>
    <t>See previous</t>
  </si>
  <si>
    <t>Capacity is generally available except for people with complex needs, but not always in the local area people wish to live in.</t>
  </si>
  <si>
    <t>No overall capacity problem, but capacity not always available in the specific areas/homes that people would prefer.</t>
  </si>
  <si>
    <t>Position is intermediate between option A and B, but capacity issues have been serious since summar 2021.</t>
  </si>
  <si>
    <t>Largely the same services as for older people, with the same capacity issues as above</t>
  </si>
  <si>
    <t>As for older people - we have no separate extra care schemes for under-65s</t>
  </si>
  <si>
    <t>Schemes are often designed around specific small groups of users, and filling places that fall vacant can be difficult.</t>
  </si>
  <si>
    <t>As explained in our narrative report, we are not sure we understand the local and national trend in the number of people assessed as needing nursing care, and are discussing this with the ICB</t>
  </si>
  <si>
    <t>Currently we are commissioning some short-term placements for people waiting for home care to become available…</t>
  </si>
  <si>
    <t>… We hope that number will reduce later in the year as a result of our planned additional support for home care.</t>
  </si>
  <si>
    <t>We are continuing to promote the development of supported living as an alternative to residential care for working-age adults, but numbers also fluctuate in response to individual needs.</t>
  </si>
  <si>
    <t>… It is possible that the outturn will be substantially lower.</t>
  </si>
  <si>
    <t>All care homes for older people accept our contract, but some require a top-up.  All figures show total registered capacity adjusted for the % of this that we commission, with or without a top-up.</t>
  </si>
  <si>
    <t>Extra care schemes are popular and generally have waiting lists. However not all residents receive care services funded by the local authority.</t>
  </si>
  <si>
    <t>Capacity includes 12 beds for residents with dementia &amp; challenging behaviour outside area.
Other figures based on pro-rata of Capacity Tracker data to LA usage.
See also note to row 80.</t>
  </si>
  <si>
    <t>Stephen Corlett</t>
  </si>
  <si>
    <t>stephen.corlett@northumberland.gov.uk</t>
  </si>
  <si>
    <t>FIgures include two distinct groups: under-65s, with needs similar to older people, and younger adults with specialist needs. In the second category, capacity is now tight…</t>
  </si>
  <si>
    <t>2023/24 figures are calculated on the basis that home care capacity will be broadly adequate to meet need by Q3 2023/24, which is the most optimistic plausible scenario…</t>
  </si>
  <si>
    <t>... This particularly applies to services for people with forensic needs, where services in Northumberland are also used by other LAs.</t>
  </si>
  <si>
    <t>April position was seriously concerning: 200+ people on waiting list. Figures in Table 1 are based on the impact we would hope to see from MSIF plans (but too many unknowns for reliable forecast)</t>
  </si>
  <si>
    <t>See comments in F84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</si>
</sst>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4">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9" fontId="3" fillId="5" borderId="1" xfId="1" applyFont="1" applyFill="1" applyBorder="1" applyAlignment="1" applyProtection="1">
      <alignment horizontal="center" vertical="center"/>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690562</xdr:colOff>
      <xdr:row>33</xdr:row>
      <xdr:rowOff>1976438</xdr:rowOff>
    </xdr:from>
    <xdr:to>
      <xdr:col>5</xdr:col>
      <xdr:colOff>3464718</xdr:colOff>
      <xdr:row>37</xdr:row>
      <xdr:rowOff>130969</xdr:rowOff>
    </xdr:to>
    <xdr:sp macro="" textlink="">
      <xdr:nvSpPr>
        <xdr:cNvPr id="2" name="TextBox 1">
          <a:extLst>
            <a:ext uri="{FF2B5EF4-FFF2-40B4-BE49-F238E27FC236}">
              <a16:creationId xmlns:a16="http://schemas.microsoft.com/office/drawing/2014/main" id="{6FF3F4EB-1D6F-4D07-209B-ECD3A76319F1}"/>
            </a:ext>
          </a:extLst>
        </xdr:cNvPr>
        <xdr:cNvSpPr txBox="1"/>
      </xdr:nvSpPr>
      <xdr:spPr>
        <a:xfrm>
          <a:off x="7917656" y="18371344"/>
          <a:ext cx="13906500" cy="4405313"/>
        </a:xfrm>
        <a:prstGeom prst="rect">
          <a:avLst/>
        </a:prstGeom>
        <a:solidFill>
          <a:srgbClr val="FFFF00">
            <a:alpha val="0"/>
          </a:srgb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rgbClr val="FF0000"/>
              </a:solidFill>
              <a:latin typeface="Arial" panose="020B0604020202020204" pitchFamily="34" charset="0"/>
              <a:cs typeface="Arial" panose="020B0604020202020204" pitchFamily="34" charset="0"/>
            </a:rPr>
            <a:t>NOTE: This return was completed to comply with a grant condition for the Market Sustainability and Improvement Fund.</a:t>
          </a:r>
          <a:r>
            <a:rPr lang="en-GB" sz="1800" b="1" baseline="0">
              <a:solidFill>
                <a:srgbClr val="FF0000"/>
              </a:solidFill>
              <a:latin typeface="Arial" panose="020B0604020202020204" pitchFamily="34" charset="0"/>
              <a:cs typeface="Arial" panose="020B0604020202020204" pitchFamily="34" charset="0"/>
            </a:rPr>
            <a:t> It was a revised version submitted in August 2023.  The figures included in it reflect our understanding of what DHSC required, as clarified by the Department in their response to our initial submission in June 2023, which DHSC told us was not in line with their intentions.  We understand that many other local authorities received a similar request to revise their initial submissions.  The figures in this return should not be relied on as a statement of the Council's view about any measurable aspect of capacity in care services, since the questions asked in the template do not appear to us to be defined in a way which can easily be related to the reality of how services are commissioned - for example, we do not think that there is any satisfactory way to describe the capacity of home care services by producing a single figure for the number of hours of care available, particularly in a geographically large county such as ours, since there is likely always to be capacity to meet some specific requests in particular locations, asking for visits at some particular times, even in a situation such as that currently being experienced in our area where there is a clear and concerning overall lack of capacity to pick up urgent referrals.  There are also some issues about the concept of care home capacity "currently available and affordable at fee rates in line with local authority commissioning practices", because of the complexities of the current adult social care funding system, in which a proportion of care home residents opt for placements at rates which include "top-ups" paid by family members.  For a more meaningful assessment of the overall capacity issues in our area, we would recommend consulting the narrative assessment submitted to DHSC on 30 June alongside the first version of this spreadsheet template.</a:t>
          </a:r>
          <a:endParaRPr lang="en-GB" sz="1800" b="1">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7"/>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399999999999999"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 ca="1">IF(ISBLANK('Capacity Template'!C75),0,IF(ISTEXT('Capacity Template'!C75),0,IF('Capacity Template'!C75&lt;0,0,1)))*IF(ISBLANK('Capacity Template'!D75),0,IF(ISTEXT('Capacity Template'!D75),0,IF('Capacity Template'!D75&lt;0,0,1)))</f>
        <v>1</v>
      </c>
      <c r="C53" s="59" t="str">
        <f t="shared" ref="C53:C61" ca="1" si="2">IF(B53=1,"Yes","No")</f>
        <v>Yes</v>
      </c>
    </row>
    <row r="54" spans="1:5" x14ac:dyDescent="0.3">
      <c r="A54" s="60" t="s">
        <v>21</v>
      </c>
      <c r="B54" s="13">
        <f ca="1">IF(ISBLANK('Capacity Template'!C77),0,IF(ISTEXT('Capacity Template'!C77),0,IF('Capacity Template'!C77&lt;0,0,1)))*IF(ISBLANK('Capacity Template'!D77),0,IF(ISTEXT('Capacity Template'!D77),0,IF('Capacity Template'!D77&lt;0,0,1)))</f>
        <v>1</v>
      </c>
      <c r="C54" s="59" t="str">
        <f t="shared" ca="1" si="2"/>
        <v>Yes</v>
      </c>
    </row>
    <row r="55" spans="1:5" x14ac:dyDescent="0.3">
      <c r="A55" s="60" t="s">
        <v>22</v>
      </c>
      <c r="B55" s="13">
        <f ca="1">IF(ISBLANK('Capacity Template'!C79),0,IF(ISTEXT('Capacity Template'!C79),0,IF('Capacity Template'!C79&lt;0,0,1)))*IF(ISBLANK('Capacity Template'!D79),0,IF(ISTEXT('Capacity Template'!D79),0,IF('Capacity Template'!D79&lt;0,0,1)))</f>
        <v>1</v>
      </c>
      <c r="C55" s="59" t="str">
        <f t="shared" ca="1" si="2"/>
        <v>Yes</v>
      </c>
    </row>
    <row r="56" spans="1:5" x14ac:dyDescent="0.3">
      <c r="A56" s="60" t="s">
        <v>23</v>
      </c>
      <c r="B56" s="13">
        <f ca="1">IF(ISBLANK('Capacity Template'!C81),0,IF(ISTEXT('Capacity Template'!C81),0,IF('Capacity Template'!C81&lt;0,0,1)))*IF(ISBLANK('Capacity Template'!D81),0,IF(ISTEXT('Capacity Template'!D81),0,IF('Capacity Template'!D81&lt;0,0,1)))</f>
        <v>1</v>
      </c>
      <c r="C56" s="59" t="str">
        <f t="shared" ca="1" si="2"/>
        <v>Yes</v>
      </c>
    </row>
    <row r="57" spans="1:5" x14ac:dyDescent="0.3">
      <c r="A57" s="60" t="s">
        <v>24</v>
      </c>
      <c r="B57" s="13">
        <f ca="1">IF(ISBLANK('Capacity Template'!C83),0,IF(ISTEXT('Capacity Template'!C83),0,IF('Capacity Template'!C83&lt;0,0,1)))*IF(ISBLANK('Capacity Template'!D83),0,IF(ISTEXT('Capacity Template'!D83),0,IF('Capacity Template'!D83&lt;0,0,1)))</f>
        <v>1</v>
      </c>
      <c r="C57" s="59" t="str">
        <f t="shared" ca="1" si="2"/>
        <v>Yes</v>
      </c>
    </row>
    <row r="58" spans="1:5" x14ac:dyDescent="0.3">
      <c r="A58" s="60" t="s">
        <v>25</v>
      </c>
      <c r="B58" s="13">
        <f ca="1">IF(ISBLANK('Capacity Template'!C85),0,IF(ISTEXT('Capacity Template'!C85),0,IF('Capacity Template'!C85&lt;0,0,1)))*IF(ISBLANK('Capacity Template'!D85),0,IF(ISTEXT('Capacity Template'!D85),0,IF('Capacity Template'!D85&lt;0,0,1)))</f>
        <v>1</v>
      </c>
      <c r="C58" s="59" t="str">
        <f t="shared" ca="1" si="2"/>
        <v>Yes</v>
      </c>
    </row>
    <row r="59" spans="1:5" x14ac:dyDescent="0.3">
      <c r="A59" s="60" t="s">
        <v>26</v>
      </c>
      <c r="B59" s="13">
        <f ca="1">IF(ISBLANK('Capacity Template'!C87),0,IF(ISTEXT('Capacity Template'!C87),0,IF('Capacity Template'!C87&lt;0,0,1)))*IF(ISBLANK('Capacity Template'!D87),0,IF(ISTEXT('Capacity Template'!D87),0,IF('Capacity Template'!D87&lt;0,0,1)))</f>
        <v>1</v>
      </c>
      <c r="C59" s="59" t="str">
        <f t="shared" ca="1" si="2"/>
        <v>Yes</v>
      </c>
    </row>
    <row r="60" spans="1:5" x14ac:dyDescent="0.3">
      <c r="A60" s="60" t="s">
        <v>27</v>
      </c>
      <c r="B60" s="13">
        <f ca="1">IF(ISBLANK('Capacity Template'!C89),0,IF(ISTEXT('Capacity Template'!C89),0,IF('Capacity Template'!C89&lt;0,0,1)))*IF(ISBLANK('Capacity Template'!D89),0,IF(ISTEXT('Capacity Template'!D89),0,IF('Capacity Template'!D89&lt;0,0,1)))</f>
        <v>1</v>
      </c>
      <c r="C60" s="59" t="str">
        <f t="shared" ca="1" si="2"/>
        <v>Yes</v>
      </c>
    </row>
    <row r="61" spans="1:5" x14ac:dyDescent="0.3">
      <c r="A61" s="17" t="s">
        <v>28</v>
      </c>
      <c r="B61" s="14">
        <f ca="1">IF(ISBLANK('Capacity Template'!C91),0,IF(ISTEXT('Capacity Template'!C91),0,IF('Capacity Template'!C91&lt;0,0,1)))*IF(ISBLANK('Capacity Template'!D91),0,IF(ISTEXT('Capacity Template'!D91),0,IF('Capacity Template'!D91&lt;0,0,1)))</f>
        <v>1</v>
      </c>
      <c r="C61" s="18" t="str">
        <f t="shared" ca="1" si="2"/>
        <v>Yes</v>
      </c>
    </row>
    <row r="62" spans="1:5" x14ac:dyDescent="0.3">
      <c r="A62" s="49" t="s">
        <v>41</v>
      </c>
      <c r="B62" s="21"/>
      <c r="C62" s="61"/>
    </row>
    <row r="63" spans="1:5" x14ac:dyDescent="0.3">
      <c r="A63" s="60" t="s">
        <v>30</v>
      </c>
      <c r="B63" s="13">
        <f ca="1">IF(ISBLANK('Capacity Template'!C76),0,IF(ISTEXT('Capacity Template'!C76),0,IF('Capacity Template'!C76&lt;0,0,1)))*IF(ISBLANK('Capacity Template'!D76),0,IF(ISTEXT('Capacity Template'!D76),0,IF('Capacity Template'!D76&lt;0,0,1)))</f>
        <v>1</v>
      </c>
      <c r="C63" s="59" t="str">
        <f t="shared" ref="C63:C69" ca="1" si="3">IF(B63=1,"Yes","No")</f>
        <v>Yes</v>
      </c>
      <c r="E63" s="60"/>
    </row>
    <row r="64" spans="1:5" x14ac:dyDescent="0.3">
      <c r="A64" s="60" t="s">
        <v>31</v>
      </c>
      <c r="B64" s="13">
        <f ca="1">IF(ISBLANK('Capacity Template'!C78),0,IF(ISTEXT('Capacity Template'!C78),0,IF('Capacity Template'!C78&lt;0,0,1)))*IF(ISBLANK('Capacity Template'!D78),0,IF(ISTEXT('Capacity Template'!D78),0,IF('Capacity Template'!D78&lt;0,0,1)))</f>
        <v>1</v>
      </c>
      <c r="C64" s="59" t="str">
        <f t="shared" ca="1" si="3"/>
        <v>Yes</v>
      </c>
    </row>
    <row r="65" spans="1:3" x14ac:dyDescent="0.3">
      <c r="A65" s="60" t="s">
        <v>32</v>
      </c>
      <c r="B65" s="13">
        <f ca="1">IF(ISBLANK('Capacity Template'!C80),0,IF(ISTEXT('Capacity Template'!C80),0,IF('Capacity Template'!C80&lt;0,0,1)))*IF(ISBLANK('Capacity Template'!D80),0,IF(ISTEXT('Capacity Template'!D80),0,IF('Capacity Template'!D80&lt;0,0,1)))</f>
        <v>1</v>
      </c>
      <c r="C65" s="59" t="str">
        <f t="shared" ca="1" si="3"/>
        <v>Yes</v>
      </c>
    </row>
    <row r="66" spans="1:3" x14ac:dyDescent="0.3">
      <c r="A66" s="60" t="s">
        <v>33</v>
      </c>
      <c r="B66" s="13">
        <f ca="1">IF(ISBLANK('Capacity Template'!C82),0,IF(ISTEXT('Capacity Template'!C82),0,IF('Capacity Template'!C82&lt;0,0,1)))*IF(ISBLANK('Capacity Template'!D82),0,IF(ISTEXT('Capacity Template'!D82),0,IF('Capacity Template'!D82&lt;0,0,1)))</f>
        <v>1</v>
      </c>
      <c r="C66" s="59" t="str">
        <f t="shared" ca="1" si="3"/>
        <v>Yes</v>
      </c>
    </row>
    <row r="67" spans="1:3" x14ac:dyDescent="0.3">
      <c r="A67" s="60" t="s">
        <v>34</v>
      </c>
      <c r="B67" s="13">
        <f ca="1">IF(ISBLANK('Capacity Template'!C84),0,IF(ISTEXT('Capacity Template'!C84),0,IF('Capacity Template'!C84&lt;0,0,1)))*IF(ISBLANK('Capacity Template'!D84),0,IF(ISTEXT('Capacity Template'!D84),0,IF('Capacity Template'!D84&lt;0,0,1)))</f>
        <v>1</v>
      </c>
      <c r="C67" s="59" t="str">
        <f t="shared" ca="1" si="3"/>
        <v>Yes</v>
      </c>
    </row>
    <row r="68" spans="1:3" x14ac:dyDescent="0.3">
      <c r="A68" s="60" t="s">
        <v>35</v>
      </c>
      <c r="B68" s="13">
        <f ca="1">IF(ISBLANK('Capacity Template'!C86),0,IF(ISTEXT('Capacity Template'!C86),0,IF('Capacity Template'!C86&lt;0,0,1)))*IF(ISBLANK('Capacity Template'!D86),0,IF(ISTEXT('Capacity Template'!D86),0,IF('Capacity Template'!D86&lt;0,0,1)))</f>
        <v>1</v>
      </c>
      <c r="C68" s="59" t="str">
        <f ca="1">IF(B68=1,"Yes","No")</f>
        <v>Yes</v>
      </c>
    </row>
    <row r="69" spans="1:3" x14ac:dyDescent="0.3">
      <c r="A69" s="60" t="s">
        <v>36</v>
      </c>
      <c r="B69" s="13">
        <f ca="1">IF(ISBLANK('Capacity Template'!C88),0,IF(ISTEXT('Capacity Template'!C88),0,IF('Capacity Template'!C88&lt;0,0,1)))*IF(ISBLANK('Capacity Template'!D88),0,IF(ISTEXT('Capacity Template'!D88),0,IF('Capacity Template'!D88&lt;0,0,1)))</f>
        <v>1</v>
      </c>
      <c r="C69" s="59" t="str">
        <f t="shared" ca="1" si="3"/>
        <v>Yes</v>
      </c>
    </row>
    <row r="70" spans="1:3" x14ac:dyDescent="0.3">
      <c r="A70" s="60" t="s">
        <v>37</v>
      </c>
      <c r="B70" s="13">
        <f ca="1">IF(ISBLANK('Capacity Template'!C90),0,IF(ISTEXT('Capacity Template'!C90),0,IF('Capacity Template'!C90&lt;0,0,1)))*IF(ISBLANK('Capacity Template'!D90),0,IF(ISTEXT('Capacity Template'!D90),0,IF('Capacity Template'!D90&lt;0,0,1)))</f>
        <v>1</v>
      </c>
      <c r="C70" s="59" t="str">
        <f ca="1">IF(B70=1,"Yes","No")</f>
        <v>Yes</v>
      </c>
    </row>
    <row r="71" spans="1:3" x14ac:dyDescent="0.3">
      <c r="A71" s="62" t="s">
        <v>38</v>
      </c>
      <c r="B71" s="10">
        <f ca="1">IF(ISBLANK('Capacity Template'!C92),0,IF(ISTEXT('Capacity Template'!C92),0,IF('Capacity Template'!C92&lt;0,0,1)))*IF(ISBLANK('Capacity Template'!D92),0,IF(ISTEXT('Capacity Template'!D92),0,IF('Capacity Template'!D92&lt;0,0,1)))</f>
        <v>1</v>
      </c>
      <c r="C71" s="18" t="str">
        <f ca="1">IF(B71=1,"Yes","No")</f>
        <v>Yes</v>
      </c>
    </row>
    <row r="72" spans="1:3" x14ac:dyDescent="0.3">
      <c r="A72" s="54"/>
      <c r="B72" s="12"/>
      <c r="C72" s="55"/>
    </row>
    <row r="73" spans="1:3" x14ac:dyDescent="0.3">
      <c r="A73" s="64" t="s">
        <v>42</v>
      </c>
      <c r="B73" s="22">
        <f ca="1">IF(PRODUCT(B26:B27,B31:B39,B41:B49,B53:B61,B63:B71)&gt;0,1,0)</f>
        <v>1</v>
      </c>
      <c r="C73" s="65" t="str">
        <f ca="1">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34" zoomScale="64" zoomScaleNormal="64" workbookViewId="0">
      <selection activeCell="E80" sqref="E80"/>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78"/>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557</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55</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56</v>
      </c>
      <c r="B19" s="3"/>
      <c r="C19" s="3"/>
      <c r="D19" s="3"/>
      <c r="E19" s="3"/>
      <c r="F19" s="3"/>
      <c r="G19" s="3"/>
      <c r="H19" s="3"/>
      <c r="I19" s="3"/>
      <c r="J19" s="3"/>
      <c r="K19" s="3"/>
    </row>
    <row r="20" spans="1:11" ht="15.6" x14ac:dyDescent="0.3">
      <c r="A20" s="35" t="s">
        <v>57</v>
      </c>
      <c r="B20" s="3"/>
      <c r="C20" s="3"/>
      <c r="D20" s="3"/>
      <c r="E20" s="3"/>
      <c r="F20" s="3"/>
      <c r="G20" s="3"/>
      <c r="H20" s="3"/>
      <c r="I20" s="3"/>
      <c r="J20" s="3"/>
      <c r="K20" s="3"/>
    </row>
    <row r="21" spans="1:11" ht="120.6" x14ac:dyDescent="0.3">
      <c r="A21" s="34" t="s">
        <v>58</v>
      </c>
      <c r="B21" s="3"/>
      <c r="C21" s="3"/>
      <c r="D21" s="3"/>
      <c r="E21" s="3"/>
      <c r="F21" s="3"/>
      <c r="G21" s="3"/>
      <c r="H21" s="3"/>
      <c r="I21" s="3"/>
      <c r="J21" s="3"/>
      <c r="K21" s="3"/>
    </row>
    <row r="22" spans="1:11" ht="60.6" x14ac:dyDescent="0.3">
      <c r="A22" s="34" t="s">
        <v>59</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60</v>
      </c>
      <c r="B24" s="3"/>
      <c r="C24" s="3"/>
      <c r="D24" s="3"/>
      <c r="E24" s="3"/>
      <c r="F24" s="3"/>
      <c r="G24" s="3"/>
      <c r="H24" s="3"/>
      <c r="I24" s="3"/>
      <c r="J24" s="3"/>
      <c r="K24" s="3"/>
    </row>
    <row r="25" spans="1:11" ht="15.6" x14ac:dyDescent="0.3">
      <c r="A25" s="36" t="s">
        <v>61</v>
      </c>
      <c r="B25" s="3"/>
      <c r="C25" s="3"/>
      <c r="D25" s="3"/>
      <c r="E25" s="3"/>
      <c r="F25" s="3"/>
      <c r="G25" s="3"/>
      <c r="H25" s="3"/>
      <c r="I25" s="3"/>
      <c r="J25" s="3"/>
      <c r="K25" s="3"/>
    </row>
    <row r="26" spans="1:11" ht="30.6" x14ac:dyDescent="0.3">
      <c r="A26" s="36" t="s">
        <v>62</v>
      </c>
      <c r="B26" s="3"/>
      <c r="C26" s="3"/>
      <c r="D26" s="3"/>
      <c r="E26" s="3"/>
      <c r="F26" s="3"/>
      <c r="G26" s="3"/>
      <c r="H26" s="3"/>
      <c r="I26" s="3"/>
      <c r="J26" s="3"/>
      <c r="K26" s="3"/>
    </row>
    <row r="27" spans="1:11" ht="17.399999999999999" customHeight="1" x14ac:dyDescent="0.3">
      <c r="A27" s="34"/>
      <c r="B27" s="3"/>
      <c r="C27" s="3"/>
      <c r="D27" s="3"/>
      <c r="E27" s="3"/>
      <c r="F27" s="3"/>
      <c r="G27" s="3"/>
      <c r="H27" s="3"/>
      <c r="I27" s="3"/>
      <c r="J27" s="3"/>
      <c r="K27" s="3"/>
    </row>
    <row r="28" spans="1:11" ht="15.6" x14ac:dyDescent="0.3">
      <c r="A28" s="37" t="s">
        <v>63</v>
      </c>
      <c r="B28" s="3"/>
      <c r="C28" s="3"/>
      <c r="D28" s="3"/>
      <c r="E28" s="3"/>
      <c r="F28" s="3"/>
      <c r="G28" s="3"/>
      <c r="H28" s="3"/>
      <c r="I28" s="3"/>
      <c r="J28" s="3"/>
      <c r="K28" s="3"/>
    </row>
    <row r="29" spans="1:11" ht="180.6" x14ac:dyDescent="0.3">
      <c r="A29" s="34" t="s">
        <v>64</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65</v>
      </c>
      <c r="B31" s="3"/>
      <c r="C31" s="3"/>
      <c r="D31" s="3"/>
      <c r="E31" s="3"/>
      <c r="F31" s="3"/>
      <c r="G31" s="3"/>
      <c r="H31" s="3"/>
      <c r="I31" s="3"/>
      <c r="J31" s="3"/>
      <c r="K31" s="3"/>
    </row>
    <row r="32" spans="1:11" ht="15.6" x14ac:dyDescent="0.3">
      <c r="A32" s="35" t="s">
        <v>66</v>
      </c>
      <c r="B32" s="3"/>
      <c r="C32" s="3"/>
      <c r="D32" s="3"/>
      <c r="E32" s="3"/>
      <c r="F32" s="3"/>
      <c r="G32" s="3"/>
      <c r="H32" s="3"/>
      <c r="I32" s="3"/>
      <c r="J32" s="3"/>
      <c r="K32" s="3"/>
    </row>
    <row r="33" spans="1:11" ht="150.6" x14ac:dyDescent="0.3">
      <c r="A33" s="34" t="s">
        <v>559</v>
      </c>
      <c r="B33" s="3"/>
      <c r="C33" s="3"/>
      <c r="D33" s="3"/>
      <c r="E33" s="3"/>
      <c r="F33" s="3"/>
      <c r="G33" s="3"/>
      <c r="H33" s="3"/>
      <c r="I33" s="3"/>
      <c r="J33" s="3"/>
      <c r="K33" s="3"/>
    </row>
    <row r="34" spans="1:11" ht="221.4" customHeight="1" x14ac:dyDescent="0.3">
      <c r="A34" s="34" t="s">
        <v>579</v>
      </c>
      <c r="B34" s="3"/>
      <c r="C34" s="3"/>
      <c r="D34" s="3"/>
      <c r="E34" s="3"/>
      <c r="F34" s="3"/>
      <c r="G34" s="3"/>
      <c r="H34" s="3"/>
      <c r="I34" s="3"/>
      <c r="J34" s="3"/>
      <c r="K34" s="3"/>
    </row>
    <row r="35" spans="1:11" ht="225.6" x14ac:dyDescent="0.3">
      <c r="A35" s="34" t="s">
        <v>580</v>
      </c>
      <c r="B35" s="3"/>
      <c r="C35" s="3"/>
      <c r="D35" s="3"/>
      <c r="E35" s="3"/>
      <c r="F35" s="3"/>
      <c r="G35" s="3"/>
      <c r="H35" s="3"/>
      <c r="I35" s="3"/>
      <c r="J35" s="3"/>
      <c r="K35" s="3"/>
    </row>
    <row r="36" spans="1:11" ht="30.6" x14ac:dyDescent="0.3">
      <c r="A36" s="38" t="s">
        <v>67</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68</v>
      </c>
      <c r="B40" s="3"/>
      <c r="C40" s="3"/>
      <c r="D40" s="3"/>
      <c r="E40" s="3"/>
      <c r="F40" s="3"/>
      <c r="G40" s="3"/>
      <c r="H40" s="3"/>
      <c r="I40" s="3"/>
      <c r="J40" s="3"/>
      <c r="K40" s="3"/>
    </row>
    <row r="41" spans="1:11" ht="15.6" x14ac:dyDescent="0.3">
      <c r="A41" s="5" t="s">
        <v>69</v>
      </c>
      <c r="B41" s="5" t="s">
        <v>70</v>
      </c>
      <c r="C41" s="3"/>
      <c r="D41" s="3"/>
      <c r="E41" s="3"/>
      <c r="F41" s="3"/>
      <c r="G41" s="3"/>
      <c r="H41" s="3"/>
      <c r="I41" s="3"/>
      <c r="J41" s="3"/>
      <c r="K41" s="3"/>
    </row>
    <row r="42" spans="1:11" ht="15.6" x14ac:dyDescent="0.3">
      <c r="A42" s="6" t="s">
        <v>71</v>
      </c>
      <c r="B42" s="26" t="s">
        <v>285</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72</v>
      </c>
      <c r="B45" s="3"/>
      <c r="C45" s="3"/>
      <c r="D45" s="3"/>
      <c r="E45" s="3"/>
      <c r="F45" s="3"/>
      <c r="G45" s="3"/>
      <c r="H45" s="3"/>
      <c r="I45" s="3"/>
      <c r="J45" s="3"/>
      <c r="K45" s="3"/>
    </row>
    <row r="46" spans="1:11" ht="15.6" x14ac:dyDescent="0.3">
      <c r="A46" s="5" t="s">
        <v>69</v>
      </c>
      <c r="B46" s="5" t="s">
        <v>70</v>
      </c>
      <c r="C46" s="3"/>
      <c r="D46" s="3"/>
      <c r="E46" s="3"/>
      <c r="F46" s="3"/>
      <c r="G46" s="3"/>
      <c r="H46" s="3"/>
      <c r="I46" s="3"/>
      <c r="J46" s="3"/>
      <c r="K46" s="3"/>
    </row>
    <row r="47" spans="1:11" ht="15.6" x14ac:dyDescent="0.3">
      <c r="A47" s="6" t="s">
        <v>73</v>
      </c>
      <c r="B47" s="27" t="s">
        <v>598</v>
      </c>
      <c r="C47" s="3"/>
      <c r="D47" s="3"/>
      <c r="E47" s="3"/>
      <c r="F47" s="3"/>
      <c r="G47" s="3"/>
      <c r="H47" s="3"/>
      <c r="I47" s="3"/>
      <c r="J47" s="3"/>
      <c r="K47" s="3"/>
    </row>
    <row r="48" spans="1:11" ht="15.6" x14ac:dyDescent="0.3">
      <c r="A48" s="7" t="s">
        <v>74</v>
      </c>
      <c r="B48" s="48" t="s">
        <v>599</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75</v>
      </c>
      <c r="B53" s="72" t="s">
        <v>76</v>
      </c>
      <c r="C53" s="73" t="s">
        <v>77</v>
      </c>
      <c r="D53" s="67" t="s">
        <v>78</v>
      </c>
      <c r="E53" s="69" t="s">
        <v>79</v>
      </c>
      <c r="F53" s="67" t="s">
        <v>80</v>
      </c>
      <c r="G53" s="8"/>
    </row>
    <row r="54" spans="1:11" ht="60" x14ac:dyDescent="0.3">
      <c r="A54" s="79" t="s">
        <v>81</v>
      </c>
      <c r="B54" s="41" t="s">
        <v>82</v>
      </c>
      <c r="C54" s="28">
        <v>464</v>
      </c>
      <c r="D54" s="28">
        <v>465</v>
      </c>
      <c r="E54" s="28">
        <f>E55*D54/D55</f>
        <v>492.93286219081273</v>
      </c>
      <c r="F54" s="29" t="s">
        <v>590</v>
      </c>
    </row>
    <row r="55" spans="1:11" ht="15" x14ac:dyDescent="0.3">
      <c r="A55" s="80"/>
      <c r="B55" s="42" t="s">
        <v>83</v>
      </c>
      <c r="C55" s="28">
        <v>298</v>
      </c>
      <c r="D55" s="28">
        <v>283</v>
      </c>
      <c r="E55" s="28">
        <v>300</v>
      </c>
      <c r="F55" s="29"/>
    </row>
    <row r="56" spans="1:11" ht="15" x14ac:dyDescent="0.3">
      <c r="A56" s="81" t="s">
        <v>84</v>
      </c>
      <c r="B56" s="42" t="s">
        <v>82</v>
      </c>
      <c r="C56" s="28">
        <v>43</v>
      </c>
      <c r="D56" s="28">
        <v>40</v>
      </c>
      <c r="E56" s="28">
        <f>E57*D56/D57</f>
        <v>44.444444444444443</v>
      </c>
      <c r="F56" s="29"/>
    </row>
    <row r="57" spans="1:11" ht="15" x14ac:dyDescent="0.3">
      <c r="A57" s="82"/>
      <c r="B57" s="42" t="s">
        <v>83</v>
      </c>
      <c r="C57" s="28">
        <v>32</v>
      </c>
      <c r="D57" s="28">
        <v>27</v>
      </c>
      <c r="E57" s="28">
        <v>30</v>
      </c>
      <c r="F57" s="29"/>
    </row>
    <row r="58" spans="1:11" ht="45" x14ac:dyDescent="0.3">
      <c r="A58" s="81" t="s">
        <v>85</v>
      </c>
      <c r="B58" s="42" t="s">
        <v>82</v>
      </c>
      <c r="C58" s="28">
        <v>1501</v>
      </c>
      <c r="D58" s="28">
        <v>1613</v>
      </c>
      <c r="E58" s="28">
        <f>E59*D58/D59</f>
        <v>1674.1425992779784</v>
      </c>
      <c r="F58" s="29" t="s">
        <v>591</v>
      </c>
    </row>
    <row r="59" spans="1:11" ht="45" x14ac:dyDescent="0.3">
      <c r="A59" s="82"/>
      <c r="B59" s="42" t="s">
        <v>83</v>
      </c>
      <c r="C59" s="28">
        <v>1049</v>
      </c>
      <c r="D59" s="28">
        <v>1108</v>
      </c>
      <c r="E59" s="28">
        <v>1150</v>
      </c>
      <c r="F59" s="29" t="s">
        <v>592</v>
      </c>
    </row>
    <row r="60" spans="1:11" ht="60" x14ac:dyDescent="0.3">
      <c r="A60" s="81" t="s">
        <v>86</v>
      </c>
      <c r="B60" s="42" t="s">
        <v>82</v>
      </c>
      <c r="C60" s="28">
        <v>234</v>
      </c>
      <c r="D60" s="28">
        <v>244</v>
      </c>
      <c r="E60" s="28">
        <f>E61*D60/D61</f>
        <v>240.30303030303031</v>
      </c>
      <c r="F60" s="29" t="s">
        <v>593</v>
      </c>
    </row>
    <row r="61" spans="1:11" ht="15" x14ac:dyDescent="0.3">
      <c r="A61" s="82"/>
      <c r="B61" s="42" t="s">
        <v>83</v>
      </c>
      <c r="C61" s="28">
        <v>201</v>
      </c>
      <c r="D61" s="28">
        <v>198</v>
      </c>
      <c r="E61" s="28">
        <v>195</v>
      </c>
      <c r="F61" s="29"/>
    </row>
    <row r="62" spans="1:11" ht="60" x14ac:dyDescent="0.3">
      <c r="A62" s="79" t="s">
        <v>87</v>
      </c>
      <c r="B62" s="42" t="s">
        <v>82</v>
      </c>
      <c r="C62" s="28">
        <v>2680</v>
      </c>
      <c r="D62" s="28">
        <v>2622</v>
      </c>
      <c r="E62" s="28">
        <f>E63*D62/D63</f>
        <v>2782.6035384253723</v>
      </c>
      <c r="F62" s="29" t="s">
        <v>601</v>
      </c>
    </row>
    <row r="63" spans="1:11" ht="30" x14ac:dyDescent="0.3">
      <c r="A63" s="80"/>
      <c r="B63" s="42" t="s">
        <v>88</v>
      </c>
      <c r="C63" s="28">
        <v>936186.34523809527</v>
      </c>
      <c r="D63" s="28">
        <v>816295.83809523797</v>
      </c>
      <c r="E63" s="28">
        <f>D63+50000</f>
        <v>866295.83809523797</v>
      </c>
      <c r="F63" s="29" t="s">
        <v>594</v>
      </c>
    </row>
    <row r="64" spans="1:11" ht="15" x14ac:dyDescent="0.3">
      <c r="A64" s="79" t="s">
        <v>89</v>
      </c>
      <c r="B64" s="42" t="s">
        <v>82</v>
      </c>
      <c r="C64" s="28">
        <v>887</v>
      </c>
      <c r="D64" s="28">
        <v>847</v>
      </c>
      <c r="E64" s="28">
        <f>E65*D64/D65</f>
        <v>864.27727872573553</v>
      </c>
      <c r="F64" s="29" t="s">
        <v>583</v>
      </c>
    </row>
    <row r="65" spans="1:9" ht="15" x14ac:dyDescent="0.3">
      <c r="A65" s="80"/>
      <c r="B65" s="42" t="s">
        <v>88</v>
      </c>
      <c r="C65" s="28">
        <v>511434.30952380953</v>
      </c>
      <c r="D65" s="28">
        <v>490239.24047619052</v>
      </c>
      <c r="E65" s="28">
        <f>D65+10000</f>
        <v>500239.24047619052</v>
      </c>
      <c r="F65" s="29"/>
    </row>
    <row r="66" spans="1:9" ht="45" x14ac:dyDescent="0.3">
      <c r="A66" s="79" t="s">
        <v>90</v>
      </c>
      <c r="B66" s="42" t="s">
        <v>82</v>
      </c>
      <c r="C66" s="28">
        <v>43</v>
      </c>
      <c r="D66" s="28">
        <v>41</v>
      </c>
      <c r="E66" s="28">
        <f>E67*D66/D67</f>
        <v>45.392857142857146</v>
      </c>
      <c r="F66" s="29" t="s">
        <v>582</v>
      </c>
    </row>
    <row r="67" spans="1:9" ht="15" x14ac:dyDescent="0.3">
      <c r="A67" s="80"/>
      <c r="B67" s="42" t="s">
        <v>91</v>
      </c>
      <c r="C67" s="28">
        <v>25</v>
      </c>
      <c r="D67" s="28">
        <v>28</v>
      </c>
      <c r="E67" s="28">
        <v>31</v>
      </c>
      <c r="F67" s="29"/>
    </row>
    <row r="68" spans="1:9" ht="15" x14ac:dyDescent="0.3">
      <c r="A68" s="81" t="s">
        <v>92</v>
      </c>
      <c r="B68" s="42" t="s">
        <v>82</v>
      </c>
      <c r="C68" s="28">
        <v>4</v>
      </c>
      <c r="D68" s="28">
        <v>5</v>
      </c>
      <c r="E68" s="28">
        <f>E69*D68/D69</f>
        <v>6.25</v>
      </c>
      <c r="F68" s="29" t="s">
        <v>583</v>
      </c>
    </row>
    <row r="69" spans="1:9" ht="15" x14ac:dyDescent="0.3">
      <c r="A69" s="82"/>
      <c r="B69" s="42" t="s">
        <v>91</v>
      </c>
      <c r="C69" s="28">
        <v>4</v>
      </c>
      <c r="D69" s="28">
        <v>4</v>
      </c>
      <c r="E69" s="28">
        <v>5</v>
      </c>
      <c r="F69" s="29"/>
    </row>
    <row r="70" spans="1:9" ht="15" x14ac:dyDescent="0.3">
      <c r="A70" s="81" t="s">
        <v>93</v>
      </c>
      <c r="B70" s="42" t="s">
        <v>82</v>
      </c>
      <c r="C70" s="28">
        <v>330</v>
      </c>
      <c r="D70" s="28">
        <v>364</v>
      </c>
      <c r="E70" s="28">
        <f>E71*D70/D71</f>
        <v>385.47492625368733</v>
      </c>
      <c r="F70" s="30"/>
    </row>
    <row r="71" spans="1:9" ht="15" x14ac:dyDescent="0.3">
      <c r="A71" s="82"/>
      <c r="B71" s="42" t="s">
        <v>91</v>
      </c>
      <c r="C71" s="28">
        <v>313</v>
      </c>
      <c r="D71" s="28">
        <v>339</v>
      </c>
      <c r="E71" s="28">
        <f>D71+20</f>
        <v>359</v>
      </c>
      <c r="F71" s="29"/>
    </row>
    <row r="72" spans="1:9" ht="15.6" customHeight="1" x14ac:dyDescent="0.3">
      <c r="A72" s="75"/>
      <c r="B72" s="75"/>
      <c r="C72" s="75"/>
      <c r="D72" s="75"/>
      <c r="E72" s="75"/>
      <c r="F72" s="76"/>
      <c r="G72" s="76"/>
      <c r="H72" s="76"/>
      <c r="I72" s="76"/>
    </row>
    <row r="74" spans="1:9" ht="54" customHeight="1" x14ac:dyDescent="0.3">
      <c r="A74" s="68" t="s">
        <v>75</v>
      </c>
      <c r="B74" s="68" t="s">
        <v>94</v>
      </c>
      <c r="C74" s="67" t="s">
        <v>95</v>
      </c>
      <c r="D74" s="67" t="s">
        <v>96</v>
      </c>
      <c r="E74" s="67" t="s">
        <v>97</v>
      </c>
      <c r="F74" s="67" t="s">
        <v>80</v>
      </c>
    </row>
    <row r="75" spans="1:9" ht="60" x14ac:dyDescent="0.3">
      <c r="A75" s="79" t="s">
        <v>81</v>
      </c>
      <c r="B75" s="42" t="s">
        <v>98</v>
      </c>
      <c r="C75" s="28">
        <f ca="1">E54/D75</f>
        <v>560.15097976228719</v>
      </c>
      <c r="D75" s="83">
        <v>0.88</v>
      </c>
      <c r="E75" s="74" t="s">
        <v>558</v>
      </c>
      <c r="F75" s="29" t="s">
        <v>584</v>
      </c>
    </row>
    <row r="76" spans="1:9" ht="75" x14ac:dyDescent="0.3">
      <c r="A76" s="80"/>
      <c r="B76" s="42" t="s">
        <v>99</v>
      </c>
      <c r="C76" s="28">
        <f ca="1">E55/D76</f>
        <v>340.90909090909093</v>
      </c>
      <c r="D76" s="83">
        <v>0.88</v>
      </c>
      <c r="E76" s="74"/>
      <c r="F76" s="29" t="s">
        <v>597</v>
      </c>
    </row>
    <row r="77" spans="1:9" ht="60" x14ac:dyDescent="0.3">
      <c r="A77" s="81" t="s">
        <v>84</v>
      </c>
      <c r="B77" s="42" t="s">
        <v>98</v>
      </c>
      <c r="C77" s="28">
        <f t="shared" ref="C77:C92" ca="1" si="0">E56/D77</f>
        <v>50.505050505050505</v>
      </c>
      <c r="D77" s="83">
        <v>0.88</v>
      </c>
      <c r="E77" s="74" t="s">
        <v>558</v>
      </c>
      <c r="F77" s="29" t="s">
        <v>584</v>
      </c>
    </row>
    <row r="78" spans="1:9" ht="15" x14ac:dyDescent="0.3">
      <c r="A78" s="82"/>
      <c r="B78" s="42" t="s">
        <v>99</v>
      </c>
      <c r="C78" s="28">
        <f t="shared" ca="1" si="0"/>
        <v>34.090909090909093</v>
      </c>
      <c r="D78" s="83">
        <v>0.88</v>
      </c>
      <c r="E78" s="74"/>
      <c r="F78" s="29"/>
    </row>
    <row r="79" spans="1:9" ht="45" x14ac:dyDescent="0.3">
      <c r="A79" s="81" t="s">
        <v>85</v>
      </c>
      <c r="B79" s="42" t="s">
        <v>98</v>
      </c>
      <c r="C79" s="28">
        <f t="shared" ca="1" si="0"/>
        <v>1902.4347719067937</v>
      </c>
      <c r="D79" s="83">
        <v>0.88</v>
      </c>
      <c r="E79" s="74" t="s">
        <v>412</v>
      </c>
      <c r="F79" s="29" t="s">
        <v>585</v>
      </c>
    </row>
    <row r="80" spans="1:9" ht="75" x14ac:dyDescent="0.3">
      <c r="A80" s="82"/>
      <c r="B80" s="42" t="s">
        <v>99</v>
      </c>
      <c r="C80" s="28">
        <f t="shared" ca="1" si="0"/>
        <v>1306.8181818181818</v>
      </c>
      <c r="D80" s="83">
        <v>0.88</v>
      </c>
      <c r="E80" s="74"/>
      <c r="F80" s="29" t="s">
        <v>595</v>
      </c>
    </row>
    <row r="81" spans="1:6" ht="60" x14ac:dyDescent="0.3">
      <c r="A81" s="81" t="s">
        <v>86</v>
      </c>
      <c r="B81" s="42" t="s">
        <v>98</v>
      </c>
      <c r="C81" s="28">
        <f t="shared" ca="1" si="0"/>
        <v>247.73508278662919</v>
      </c>
      <c r="D81" s="83">
        <v>0.97</v>
      </c>
      <c r="E81" s="74" t="s">
        <v>578</v>
      </c>
      <c r="F81" s="29" t="s">
        <v>600</v>
      </c>
    </row>
    <row r="82" spans="1:6" ht="45" x14ac:dyDescent="0.3">
      <c r="A82" s="82"/>
      <c r="B82" s="42" t="s">
        <v>99</v>
      </c>
      <c r="C82" s="28">
        <f t="shared" ca="1" si="0"/>
        <v>201.03092783505156</v>
      </c>
      <c r="D82" s="83">
        <v>0.97</v>
      </c>
      <c r="E82" s="74"/>
      <c r="F82" s="29" t="s">
        <v>602</v>
      </c>
    </row>
    <row r="83" spans="1:6" ht="45" x14ac:dyDescent="0.3">
      <c r="A83" s="79" t="s">
        <v>87</v>
      </c>
      <c r="B83" s="42" t="s">
        <v>98</v>
      </c>
      <c r="C83" s="28">
        <f t="shared" ca="1" si="0"/>
        <v>2782.6035384253723</v>
      </c>
      <c r="D83" s="83">
        <v>1</v>
      </c>
      <c r="E83" s="74" t="s">
        <v>581</v>
      </c>
      <c r="F83" s="29" t="s">
        <v>586</v>
      </c>
    </row>
    <row r="84" spans="1:6" ht="75" x14ac:dyDescent="0.3">
      <c r="A84" s="80"/>
      <c r="B84" s="42" t="s">
        <v>100</v>
      </c>
      <c r="C84" s="28">
        <v>65517</v>
      </c>
      <c r="D84" s="83">
        <v>1</v>
      </c>
      <c r="E84" s="74"/>
      <c r="F84" s="29" t="s">
        <v>603</v>
      </c>
    </row>
    <row r="85" spans="1:6" ht="45" x14ac:dyDescent="0.3">
      <c r="A85" s="79" t="s">
        <v>89</v>
      </c>
      <c r="B85" s="42" t="s">
        <v>98</v>
      </c>
      <c r="C85" s="28">
        <f t="shared" ca="1" si="0"/>
        <v>864.27727872573553</v>
      </c>
      <c r="D85" s="83">
        <v>1</v>
      </c>
      <c r="E85" s="74" t="s">
        <v>581</v>
      </c>
      <c r="F85" s="29" t="s">
        <v>587</v>
      </c>
    </row>
    <row r="86" spans="1:6" ht="15" x14ac:dyDescent="0.3">
      <c r="A86" s="80"/>
      <c r="B86" s="42" t="s">
        <v>100</v>
      </c>
      <c r="C86" s="28">
        <v>31320</v>
      </c>
      <c r="D86" s="83">
        <v>1</v>
      </c>
      <c r="E86" s="74"/>
      <c r="F86" s="29" t="s">
        <v>604</v>
      </c>
    </row>
    <row r="87" spans="1:6" ht="60" x14ac:dyDescent="0.3">
      <c r="A87" s="79" t="s">
        <v>90</v>
      </c>
      <c r="B87" s="42" t="s">
        <v>98</v>
      </c>
      <c r="C87" s="28">
        <f t="shared" ca="1" si="0"/>
        <v>45.392857142857146</v>
      </c>
      <c r="D87" s="83">
        <v>1</v>
      </c>
      <c r="E87" s="74" t="s">
        <v>578</v>
      </c>
      <c r="F87" s="29" t="s">
        <v>596</v>
      </c>
    </row>
    <row r="88" spans="1:6" ht="15" x14ac:dyDescent="0.3">
      <c r="A88" s="80"/>
      <c r="B88" s="44" t="s">
        <v>101</v>
      </c>
      <c r="C88" s="28">
        <f t="shared" ca="1" si="0"/>
        <v>31</v>
      </c>
      <c r="D88" s="83">
        <v>1</v>
      </c>
      <c r="E88" s="74"/>
      <c r="F88" s="29"/>
    </row>
    <row r="89" spans="1:6" ht="60" x14ac:dyDescent="0.3">
      <c r="A89" s="81" t="s">
        <v>92</v>
      </c>
      <c r="B89" s="42" t="s">
        <v>98</v>
      </c>
      <c r="C89" s="28">
        <f t="shared" ca="1" si="0"/>
        <v>6.25</v>
      </c>
      <c r="D89" s="83">
        <v>1</v>
      </c>
      <c r="E89" s="74" t="s">
        <v>578</v>
      </c>
      <c r="F89" s="29" t="s">
        <v>588</v>
      </c>
    </row>
    <row r="90" spans="1:6" ht="15" x14ac:dyDescent="0.3">
      <c r="A90" s="82"/>
      <c r="B90" s="44" t="s">
        <v>101</v>
      </c>
      <c r="C90" s="28">
        <f t="shared" ca="1" si="0"/>
        <v>5</v>
      </c>
      <c r="D90" s="83">
        <v>1</v>
      </c>
      <c r="E90" s="74"/>
      <c r="F90" s="29"/>
    </row>
    <row r="91" spans="1:6" ht="60" x14ac:dyDescent="0.3">
      <c r="A91" s="81" t="s">
        <v>93</v>
      </c>
      <c r="B91" s="42" t="s">
        <v>98</v>
      </c>
      <c r="C91" s="28">
        <f t="shared" ca="1" si="0"/>
        <v>406.11220720034748</v>
      </c>
      <c r="D91" s="83">
        <f ca="1">D92</f>
        <v>0.94918330308529941</v>
      </c>
      <c r="E91" s="74" t="s">
        <v>558</v>
      </c>
      <c r="F91" s="29" t="s">
        <v>589</v>
      </c>
    </row>
    <row r="92" spans="1:6" ht="15" x14ac:dyDescent="0.3">
      <c r="A92" s="82"/>
      <c r="B92" s="44" t="s">
        <v>101</v>
      </c>
      <c r="C92" s="28">
        <f t="shared" ca="1" si="0"/>
        <v>378.21988527724665</v>
      </c>
      <c r="D92" s="83">
        <f ca="1">(C92-28)/C92</f>
        <v>0.94918330308529941</v>
      </c>
      <c r="E92" s="74"/>
      <c r="F92" s="29"/>
    </row>
    <row r="93" spans="1:6" x14ac:dyDescent="0.3">
      <c r="A93" s="3"/>
    </row>
    <row r="94" spans="1:6" ht="15" x14ac:dyDescent="0.3">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103</v>
      </c>
      <c r="B1" s="1" t="s">
        <v>104</v>
      </c>
    </row>
    <row r="2" spans="1:2" x14ac:dyDescent="0.3">
      <c r="A2" t="s">
        <v>105</v>
      </c>
      <c r="B2" t="s">
        <v>106</v>
      </c>
    </row>
    <row r="3" spans="1:2" x14ac:dyDescent="0.3">
      <c r="A3" t="s">
        <v>107</v>
      </c>
      <c r="B3" t="s">
        <v>108</v>
      </c>
    </row>
    <row r="4" spans="1:2" x14ac:dyDescent="0.3">
      <c r="A4" t="s">
        <v>109</v>
      </c>
      <c r="B4" t="s">
        <v>110</v>
      </c>
    </row>
    <row r="5" spans="1:2" x14ac:dyDescent="0.3">
      <c r="A5" t="s">
        <v>111</v>
      </c>
      <c r="B5" t="s">
        <v>112</v>
      </c>
    </row>
    <row r="6" spans="1:2" x14ac:dyDescent="0.3">
      <c r="A6" t="s">
        <v>113</v>
      </c>
      <c r="B6" t="s">
        <v>114</v>
      </c>
    </row>
    <row r="7" spans="1:2" x14ac:dyDescent="0.3">
      <c r="A7" t="s">
        <v>115</v>
      </c>
      <c r="B7" t="s">
        <v>116</v>
      </c>
    </row>
    <row r="8" spans="1:2" x14ac:dyDescent="0.3">
      <c r="A8" t="s">
        <v>117</v>
      </c>
      <c r="B8" t="s">
        <v>118</v>
      </c>
    </row>
    <row r="9" spans="1:2" x14ac:dyDescent="0.3">
      <c r="A9" t="s">
        <v>119</v>
      </c>
      <c r="B9" t="s">
        <v>120</v>
      </c>
    </row>
    <row r="10" spans="1:2" x14ac:dyDescent="0.3">
      <c r="A10" t="s">
        <v>121</v>
      </c>
      <c r="B10" t="s">
        <v>122</v>
      </c>
    </row>
    <row r="11" spans="1:2" x14ac:dyDescent="0.3">
      <c r="A11" t="s">
        <v>123</v>
      </c>
      <c r="B11" t="s">
        <v>124</v>
      </c>
    </row>
    <row r="12" spans="1:2" x14ac:dyDescent="0.3">
      <c r="A12" t="s">
        <v>125</v>
      </c>
      <c r="B12" t="s">
        <v>126</v>
      </c>
    </row>
    <row r="13" spans="1:2" x14ac:dyDescent="0.3">
      <c r="A13" t="s">
        <v>127</v>
      </c>
      <c r="B13" t="s">
        <v>128</v>
      </c>
    </row>
    <row r="14" spans="1:2" x14ac:dyDescent="0.3">
      <c r="A14" t="s">
        <v>129</v>
      </c>
      <c r="B14" t="s">
        <v>130</v>
      </c>
    </row>
    <row r="15" spans="1:2" x14ac:dyDescent="0.3">
      <c r="A15" t="s">
        <v>131</v>
      </c>
      <c r="B15" t="s">
        <v>132</v>
      </c>
    </row>
    <row r="16" spans="1:2" x14ac:dyDescent="0.3">
      <c r="A16" t="s">
        <v>133</v>
      </c>
      <c r="B16" t="s">
        <v>134</v>
      </c>
    </row>
    <row r="17" spans="1:2" x14ac:dyDescent="0.3">
      <c r="A17" t="s">
        <v>135</v>
      </c>
      <c r="B17" t="s">
        <v>136</v>
      </c>
    </row>
    <row r="18" spans="1:2" x14ac:dyDescent="0.3">
      <c r="A18" t="s">
        <v>137</v>
      </c>
      <c r="B18" t="s">
        <v>138</v>
      </c>
    </row>
    <row r="19" spans="1:2" x14ac:dyDescent="0.3">
      <c r="A19" t="s">
        <v>139</v>
      </c>
      <c r="B19" t="s">
        <v>140</v>
      </c>
    </row>
    <row r="20" spans="1:2" x14ac:dyDescent="0.3">
      <c r="A20" t="s">
        <v>141</v>
      </c>
      <c r="B20" t="s">
        <v>142</v>
      </c>
    </row>
    <row r="21" spans="1:2" x14ac:dyDescent="0.3">
      <c r="A21" t="s">
        <v>143</v>
      </c>
      <c r="B21" t="s">
        <v>144</v>
      </c>
    </row>
    <row r="22" spans="1:2" x14ac:dyDescent="0.3">
      <c r="A22" t="s">
        <v>145</v>
      </c>
      <c r="B22" t="s">
        <v>146</v>
      </c>
    </row>
    <row r="23" spans="1:2" x14ac:dyDescent="0.3">
      <c r="A23" t="s">
        <v>147</v>
      </c>
      <c r="B23" t="s">
        <v>148</v>
      </c>
    </row>
    <row r="24" spans="1:2" x14ac:dyDescent="0.3">
      <c r="A24" t="s">
        <v>149</v>
      </c>
      <c r="B24" t="s">
        <v>150</v>
      </c>
    </row>
    <row r="25" spans="1:2" x14ac:dyDescent="0.3">
      <c r="A25" t="s">
        <v>151</v>
      </c>
      <c r="B25" t="s">
        <v>152</v>
      </c>
    </row>
    <row r="26" spans="1:2" x14ac:dyDescent="0.3">
      <c r="A26" t="s">
        <v>153</v>
      </c>
      <c r="B26" t="s">
        <v>154</v>
      </c>
    </row>
    <row r="27" spans="1:2" x14ac:dyDescent="0.3">
      <c r="A27" t="s">
        <v>155</v>
      </c>
      <c r="B27" t="s">
        <v>156</v>
      </c>
    </row>
    <row r="28" spans="1:2" x14ac:dyDescent="0.3">
      <c r="A28" t="s">
        <v>157</v>
      </c>
      <c r="B28" t="s">
        <v>158</v>
      </c>
    </row>
    <row r="29" spans="1:2" x14ac:dyDescent="0.3">
      <c r="A29" t="s">
        <v>159</v>
      </c>
      <c r="B29" t="s">
        <v>160</v>
      </c>
    </row>
    <row r="30" spans="1:2" x14ac:dyDescent="0.3">
      <c r="A30" t="s">
        <v>161</v>
      </c>
      <c r="B30" t="s">
        <v>162</v>
      </c>
    </row>
    <row r="31" spans="1:2" x14ac:dyDescent="0.3">
      <c r="A31" t="s">
        <v>163</v>
      </c>
      <c r="B31" t="s">
        <v>164</v>
      </c>
    </row>
    <row r="32" spans="1:2" x14ac:dyDescent="0.3">
      <c r="A32" t="s">
        <v>165</v>
      </c>
      <c r="B32" t="s">
        <v>166</v>
      </c>
    </row>
    <row r="33" spans="1:2" x14ac:dyDescent="0.3">
      <c r="A33" t="s">
        <v>167</v>
      </c>
      <c r="B33" t="s">
        <v>168</v>
      </c>
    </row>
    <row r="34" spans="1:2" x14ac:dyDescent="0.3">
      <c r="A34" t="s">
        <v>169</v>
      </c>
      <c r="B34" t="s">
        <v>170</v>
      </c>
    </row>
    <row r="35" spans="1:2" x14ac:dyDescent="0.3">
      <c r="A35" t="s">
        <v>171</v>
      </c>
      <c r="B35" t="s">
        <v>172</v>
      </c>
    </row>
    <row r="36" spans="1:2" x14ac:dyDescent="0.3">
      <c r="A36" t="s">
        <v>173</v>
      </c>
      <c r="B36" t="s">
        <v>174</v>
      </c>
    </row>
    <row r="37" spans="1:2" x14ac:dyDescent="0.3">
      <c r="A37" t="s">
        <v>175</v>
      </c>
      <c r="B37" t="s">
        <v>176</v>
      </c>
    </row>
    <row r="38" spans="1:2" x14ac:dyDescent="0.3">
      <c r="A38" t="s">
        <v>177</v>
      </c>
      <c r="B38" t="s">
        <v>178</v>
      </c>
    </row>
    <row r="39" spans="1:2" x14ac:dyDescent="0.3">
      <c r="A39" t="s">
        <v>179</v>
      </c>
      <c r="B39" t="s">
        <v>180</v>
      </c>
    </row>
    <row r="40" spans="1:2" x14ac:dyDescent="0.3">
      <c r="A40" t="s">
        <v>181</v>
      </c>
      <c r="B40" t="s">
        <v>182</v>
      </c>
    </row>
    <row r="41" spans="1:2" x14ac:dyDescent="0.3">
      <c r="A41" t="s">
        <v>183</v>
      </c>
      <c r="B41" t="s">
        <v>184</v>
      </c>
    </row>
    <row r="42" spans="1:2" x14ac:dyDescent="0.3">
      <c r="A42" t="s">
        <v>185</v>
      </c>
      <c r="B42" t="s">
        <v>186</v>
      </c>
    </row>
    <row r="43" spans="1:2" x14ac:dyDescent="0.3">
      <c r="A43" t="s">
        <v>187</v>
      </c>
      <c r="B43" t="s">
        <v>188</v>
      </c>
    </row>
    <row r="44" spans="1:2" x14ac:dyDescent="0.3">
      <c r="A44" t="s">
        <v>189</v>
      </c>
      <c r="B44" t="s">
        <v>190</v>
      </c>
    </row>
    <row r="45" spans="1:2" x14ac:dyDescent="0.3">
      <c r="A45" t="s">
        <v>191</v>
      </c>
      <c r="B45" t="s">
        <v>192</v>
      </c>
    </row>
    <row r="46" spans="1:2" x14ac:dyDescent="0.3">
      <c r="A46" t="s">
        <v>193</v>
      </c>
      <c r="B46" t="s">
        <v>194</v>
      </c>
    </row>
    <row r="47" spans="1:2" x14ac:dyDescent="0.3">
      <c r="A47" t="s">
        <v>195</v>
      </c>
      <c r="B47" t="s">
        <v>196</v>
      </c>
    </row>
    <row r="48" spans="1:2" x14ac:dyDescent="0.3">
      <c r="A48" t="s">
        <v>197</v>
      </c>
      <c r="B48" t="s">
        <v>198</v>
      </c>
    </row>
    <row r="49" spans="1:2" x14ac:dyDescent="0.3">
      <c r="A49" t="s">
        <v>199</v>
      </c>
      <c r="B49" t="s">
        <v>200</v>
      </c>
    </row>
    <row r="50" spans="1:2" x14ac:dyDescent="0.3">
      <c r="A50" t="s">
        <v>201</v>
      </c>
      <c r="B50" t="s">
        <v>202</v>
      </c>
    </row>
    <row r="51" spans="1:2" x14ac:dyDescent="0.3">
      <c r="A51" t="s">
        <v>203</v>
      </c>
      <c r="B51" t="s">
        <v>204</v>
      </c>
    </row>
    <row r="52" spans="1:2" x14ac:dyDescent="0.3">
      <c r="A52" t="s">
        <v>205</v>
      </c>
      <c r="B52" t="s">
        <v>206</v>
      </c>
    </row>
    <row r="53" spans="1:2" x14ac:dyDescent="0.3">
      <c r="A53" t="s">
        <v>207</v>
      </c>
      <c r="B53" t="s">
        <v>208</v>
      </c>
    </row>
    <row r="54" spans="1:2" x14ac:dyDescent="0.3">
      <c r="A54" t="s">
        <v>209</v>
      </c>
      <c r="B54" t="s">
        <v>210</v>
      </c>
    </row>
    <row r="55" spans="1:2" x14ac:dyDescent="0.3">
      <c r="A55" t="s">
        <v>211</v>
      </c>
      <c r="B55" t="s">
        <v>212</v>
      </c>
    </row>
    <row r="56" spans="1:2" x14ac:dyDescent="0.3">
      <c r="A56" t="s">
        <v>213</v>
      </c>
      <c r="B56" t="s">
        <v>214</v>
      </c>
    </row>
    <row r="57" spans="1:2" x14ac:dyDescent="0.3">
      <c r="A57" t="s">
        <v>215</v>
      </c>
      <c r="B57" t="s">
        <v>216</v>
      </c>
    </row>
    <row r="58" spans="1:2" x14ac:dyDescent="0.3">
      <c r="A58" t="s">
        <v>217</v>
      </c>
      <c r="B58" t="s">
        <v>218</v>
      </c>
    </row>
    <row r="59" spans="1:2" x14ac:dyDescent="0.3">
      <c r="A59" t="s">
        <v>219</v>
      </c>
      <c r="B59" t="s">
        <v>220</v>
      </c>
    </row>
    <row r="60" spans="1:2" x14ac:dyDescent="0.3">
      <c r="A60" t="s">
        <v>221</v>
      </c>
      <c r="B60" t="s">
        <v>222</v>
      </c>
    </row>
    <row r="61" spans="1:2" x14ac:dyDescent="0.3">
      <c r="A61" t="s">
        <v>223</v>
      </c>
      <c r="B61" t="s">
        <v>224</v>
      </c>
    </row>
    <row r="62" spans="1:2" x14ac:dyDescent="0.3">
      <c r="A62" t="s">
        <v>225</v>
      </c>
      <c r="B62" t="s">
        <v>226</v>
      </c>
    </row>
    <row r="63" spans="1:2" x14ac:dyDescent="0.3">
      <c r="A63" t="s">
        <v>227</v>
      </c>
      <c r="B63" t="s">
        <v>228</v>
      </c>
    </row>
    <row r="64" spans="1:2" x14ac:dyDescent="0.3">
      <c r="A64" t="s">
        <v>229</v>
      </c>
      <c r="B64" t="s">
        <v>230</v>
      </c>
    </row>
    <row r="65" spans="1:2" x14ac:dyDescent="0.3">
      <c r="A65" t="s">
        <v>231</v>
      </c>
      <c r="B65" t="s">
        <v>232</v>
      </c>
    </row>
    <row r="66" spans="1:2" x14ac:dyDescent="0.3">
      <c r="A66" t="s">
        <v>233</v>
      </c>
      <c r="B66" t="s">
        <v>234</v>
      </c>
    </row>
    <row r="67" spans="1:2" x14ac:dyDescent="0.3">
      <c r="A67" t="s">
        <v>235</v>
      </c>
      <c r="B67" t="s">
        <v>236</v>
      </c>
    </row>
    <row r="68" spans="1:2" x14ac:dyDescent="0.3">
      <c r="A68" t="s">
        <v>237</v>
      </c>
      <c r="B68" t="s">
        <v>238</v>
      </c>
    </row>
    <row r="69" spans="1:2" x14ac:dyDescent="0.3">
      <c r="A69" t="s">
        <v>239</v>
      </c>
      <c r="B69" t="s">
        <v>240</v>
      </c>
    </row>
    <row r="70" spans="1:2" x14ac:dyDescent="0.3">
      <c r="A70" t="s">
        <v>241</v>
      </c>
      <c r="B70" t="s">
        <v>242</v>
      </c>
    </row>
    <row r="71" spans="1:2" x14ac:dyDescent="0.3">
      <c r="A71" t="s">
        <v>243</v>
      </c>
      <c r="B71" t="s">
        <v>244</v>
      </c>
    </row>
    <row r="72" spans="1:2" x14ac:dyDescent="0.3">
      <c r="A72" t="s">
        <v>245</v>
      </c>
      <c r="B72" t="s">
        <v>246</v>
      </c>
    </row>
    <row r="73" spans="1:2" x14ac:dyDescent="0.3">
      <c r="A73" t="s">
        <v>247</v>
      </c>
      <c r="B73" t="s">
        <v>248</v>
      </c>
    </row>
    <row r="74" spans="1:2" x14ac:dyDescent="0.3">
      <c r="A74" t="s">
        <v>249</v>
      </c>
      <c r="B74" t="s">
        <v>250</v>
      </c>
    </row>
    <row r="75" spans="1:2" x14ac:dyDescent="0.3">
      <c r="A75" t="s">
        <v>251</v>
      </c>
      <c r="B75" t="s">
        <v>252</v>
      </c>
    </row>
    <row r="76" spans="1:2" x14ac:dyDescent="0.3">
      <c r="A76" t="s">
        <v>253</v>
      </c>
      <c r="B76" t="s">
        <v>254</v>
      </c>
    </row>
    <row r="77" spans="1:2" x14ac:dyDescent="0.3">
      <c r="A77" t="s">
        <v>255</v>
      </c>
      <c r="B77" t="s">
        <v>256</v>
      </c>
    </row>
    <row r="78" spans="1:2" x14ac:dyDescent="0.3">
      <c r="A78" t="s">
        <v>257</v>
      </c>
      <c r="B78" t="s">
        <v>258</v>
      </c>
    </row>
    <row r="79" spans="1:2" x14ac:dyDescent="0.3">
      <c r="A79" t="s">
        <v>259</v>
      </c>
      <c r="B79" t="s">
        <v>260</v>
      </c>
    </row>
    <row r="80" spans="1:2" x14ac:dyDescent="0.3">
      <c r="A80" t="s">
        <v>261</v>
      </c>
      <c r="B80" t="s">
        <v>262</v>
      </c>
    </row>
    <row r="81" spans="1:2" x14ac:dyDescent="0.3">
      <c r="A81" t="s">
        <v>263</v>
      </c>
      <c r="B81" t="s">
        <v>264</v>
      </c>
    </row>
    <row r="82" spans="1:2" x14ac:dyDescent="0.3">
      <c r="A82" t="s">
        <v>265</v>
      </c>
      <c r="B82" t="s">
        <v>266</v>
      </c>
    </row>
    <row r="83" spans="1:2" x14ac:dyDescent="0.3">
      <c r="A83" t="s">
        <v>267</v>
      </c>
      <c r="B83" t="s">
        <v>268</v>
      </c>
    </row>
    <row r="84" spans="1:2" x14ac:dyDescent="0.3">
      <c r="A84" t="s">
        <v>269</v>
      </c>
      <c r="B84" t="s">
        <v>270</v>
      </c>
    </row>
    <row r="85" spans="1:2" x14ac:dyDescent="0.3">
      <c r="A85" t="s">
        <v>271</v>
      </c>
      <c r="B85" t="s">
        <v>272</v>
      </c>
    </row>
    <row r="86" spans="1:2" x14ac:dyDescent="0.3">
      <c r="A86" t="s">
        <v>273</v>
      </c>
      <c r="B86" t="s">
        <v>274</v>
      </c>
    </row>
    <row r="87" spans="1:2" x14ac:dyDescent="0.3">
      <c r="A87" t="s">
        <v>275</v>
      </c>
      <c r="B87" t="s">
        <v>276</v>
      </c>
    </row>
    <row r="88" spans="1:2" x14ac:dyDescent="0.3">
      <c r="A88" t="s">
        <v>277</v>
      </c>
      <c r="B88" t="s">
        <v>278</v>
      </c>
    </row>
    <row r="89" spans="1:2" x14ac:dyDescent="0.3">
      <c r="A89" t="s">
        <v>279</v>
      </c>
      <c r="B89" t="s">
        <v>280</v>
      </c>
    </row>
    <row r="90" spans="1:2" x14ac:dyDescent="0.3">
      <c r="A90" t="s">
        <v>281</v>
      </c>
      <c r="B90" t="s">
        <v>282</v>
      </c>
    </row>
    <row r="91" spans="1:2" x14ac:dyDescent="0.3">
      <c r="A91" t="s">
        <v>283</v>
      </c>
      <c r="B91" t="s">
        <v>284</v>
      </c>
    </row>
    <row r="92" spans="1:2" x14ac:dyDescent="0.3">
      <c r="A92" t="s">
        <v>285</v>
      </c>
      <c r="B92" t="s">
        <v>286</v>
      </c>
    </row>
    <row r="93" spans="1:2" x14ac:dyDescent="0.3">
      <c r="A93" t="s">
        <v>287</v>
      </c>
      <c r="B93" t="s">
        <v>288</v>
      </c>
    </row>
    <row r="94" spans="1:2" x14ac:dyDescent="0.3">
      <c r="A94" t="s">
        <v>289</v>
      </c>
      <c r="B94" t="s">
        <v>290</v>
      </c>
    </row>
    <row r="95" spans="1:2" x14ac:dyDescent="0.3">
      <c r="A95" t="s">
        <v>291</v>
      </c>
      <c r="B95" t="s">
        <v>292</v>
      </c>
    </row>
    <row r="96" spans="1:2" x14ac:dyDescent="0.3">
      <c r="A96" t="s">
        <v>293</v>
      </c>
      <c r="B96" t="s">
        <v>294</v>
      </c>
    </row>
    <row r="97" spans="1:2" x14ac:dyDescent="0.3">
      <c r="A97" t="s">
        <v>295</v>
      </c>
      <c r="B97" t="s">
        <v>296</v>
      </c>
    </row>
    <row r="98" spans="1:2" x14ac:dyDescent="0.3">
      <c r="A98" t="s">
        <v>297</v>
      </c>
      <c r="B98" t="s">
        <v>298</v>
      </c>
    </row>
    <row r="99" spans="1:2" x14ac:dyDescent="0.3">
      <c r="A99" t="s">
        <v>299</v>
      </c>
      <c r="B99" t="s">
        <v>300</v>
      </c>
    </row>
    <row r="100" spans="1:2" x14ac:dyDescent="0.3">
      <c r="A100" t="s">
        <v>301</v>
      </c>
      <c r="B100" t="s">
        <v>302</v>
      </c>
    </row>
    <row r="101" spans="1:2" x14ac:dyDescent="0.3">
      <c r="A101" t="s">
        <v>303</v>
      </c>
      <c r="B101" t="s">
        <v>304</v>
      </c>
    </row>
    <row r="102" spans="1:2" x14ac:dyDescent="0.3">
      <c r="A102" t="s">
        <v>305</v>
      </c>
      <c r="B102" t="s">
        <v>306</v>
      </c>
    </row>
    <row r="103" spans="1:2" x14ac:dyDescent="0.3">
      <c r="A103" t="s">
        <v>307</v>
      </c>
      <c r="B103" t="s">
        <v>308</v>
      </c>
    </row>
    <row r="104" spans="1:2" x14ac:dyDescent="0.3">
      <c r="A104" t="s">
        <v>309</v>
      </c>
      <c r="B104" t="s">
        <v>310</v>
      </c>
    </row>
    <row r="105" spans="1:2" x14ac:dyDescent="0.3">
      <c r="A105" t="s">
        <v>311</v>
      </c>
      <c r="B105" t="s">
        <v>312</v>
      </c>
    </row>
    <row r="106" spans="1:2" x14ac:dyDescent="0.3">
      <c r="A106" t="s">
        <v>313</v>
      </c>
      <c r="B106" t="s">
        <v>314</v>
      </c>
    </row>
    <row r="107" spans="1:2" x14ac:dyDescent="0.3">
      <c r="A107" t="s">
        <v>315</v>
      </c>
      <c r="B107" t="s">
        <v>316</v>
      </c>
    </row>
    <row r="108" spans="1:2" x14ac:dyDescent="0.3">
      <c r="A108" t="s">
        <v>317</v>
      </c>
      <c r="B108" t="s">
        <v>318</v>
      </c>
    </row>
    <row r="109" spans="1:2" x14ac:dyDescent="0.3">
      <c r="A109" t="s">
        <v>319</v>
      </c>
      <c r="B109" t="s">
        <v>320</v>
      </c>
    </row>
    <row r="110" spans="1:2" x14ac:dyDescent="0.3">
      <c r="A110" t="s">
        <v>321</v>
      </c>
      <c r="B110" t="s">
        <v>322</v>
      </c>
    </row>
    <row r="111" spans="1:2" x14ac:dyDescent="0.3">
      <c r="A111" t="s">
        <v>323</v>
      </c>
      <c r="B111" t="s">
        <v>324</v>
      </c>
    </row>
    <row r="112" spans="1:2" x14ac:dyDescent="0.3">
      <c r="A112" t="s">
        <v>325</v>
      </c>
      <c r="B112" t="s">
        <v>326</v>
      </c>
    </row>
    <row r="113" spans="1:2" x14ac:dyDescent="0.3">
      <c r="A113" t="s">
        <v>327</v>
      </c>
      <c r="B113" t="s">
        <v>328</v>
      </c>
    </row>
    <row r="114" spans="1:2" x14ac:dyDescent="0.3">
      <c r="A114" t="s">
        <v>329</v>
      </c>
      <c r="B114" t="s">
        <v>330</v>
      </c>
    </row>
    <row r="115" spans="1:2" x14ac:dyDescent="0.3">
      <c r="A115" t="s">
        <v>331</v>
      </c>
      <c r="B115" t="s">
        <v>332</v>
      </c>
    </row>
    <row r="116" spans="1:2" x14ac:dyDescent="0.3">
      <c r="A116" t="s">
        <v>333</v>
      </c>
      <c r="B116" t="s">
        <v>334</v>
      </c>
    </row>
    <row r="117" spans="1:2" x14ac:dyDescent="0.3">
      <c r="A117" t="s">
        <v>335</v>
      </c>
      <c r="B117" t="s">
        <v>336</v>
      </c>
    </row>
    <row r="118" spans="1:2" x14ac:dyDescent="0.3">
      <c r="A118" t="s">
        <v>337</v>
      </c>
      <c r="B118" t="s">
        <v>338</v>
      </c>
    </row>
    <row r="119" spans="1:2" x14ac:dyDescent="0.3">
      <c r="A119" t="s">
        <v>339</v>
      </c>
      <c r="B119" t="s">
        <v>340</v>
      </c>
    </row>
    <row r="120" spans="1:2" x14ac:dyDescent="0.3">
      <c r="A120" t="s">
        <v>341</v>
      </c>
      <c r="B120" t="s">
        <v>342</v>
      </c>
    </row>
    <row r="121" spans="1:2" x14ac:dyDescent="0.3">
      <c r="A121" t="s">
        <v>343</v>
      </c>
      <c r="B121" t="s">
        <v>344</v>
      </c>
    </row>
    <row r="122" spans="1:2" x14ac:dyDescent="0.3">
      <c r="A122" t="s">
        <v>345</v>
      </c>
      <c r="B122" t="s">
        <v>346</v>
      </c>
    </row>
    <row r="123" spans="1:2" x14ac:dyDescent="0.3">
      <c r="A123" t="s">
        <v>347</v>
      </c>
      <c r="B123" t="s">
        <v>348</v>
      </c>
    </row>
    <row r="124" spans="1:2" x14ac:dyDescent="0.3">
      <c r="A124" t="s">
        <v>349</v>
      </c>
      <c r="B124" t="s">
        <v>350</v>
      </c>
    </row>
    <row r="125" spans="1:2" x14ac:dyDescent="0.3">
      <c r="A125" t="s">
        <v>351</v>
      </c>
      <c r="B125" t="s">
        <v>352</v>
      </c>
    </row>
    <row r="126" spans="1:2" x14ac:dyDescent="0.3">
      <c r="A126" t="s">
        <v>353</v>
      </c>
      <c r="B126" t="s">
        <v>354</v>
      </c>
    </row>
    <row r="127" spans="1:2" x14ac:dyDescent="0.3">
      <c r="A127" t="s">
        <v>355</v>
      </c>
      <c r="B127" t="s">
        <v>356</v>
      </c>
    </row>
    <row r="128" spans="1:2" x14ac:dyDescent="0.3">
      <c r="A128" t="s">
        <v>357</v>
      </c>
      <c r="B128" t="s">
        <v>358</v>
      </c>
    </row>
    <row r="129" spans="1:2" x14ac:dyDescent="0.3">
      <c r="A129" t="s">
        <v>359</v>
      </c>
      <c r="B129" t="s">
        <v>360</v>
      </c>
    </row>
    <row r="130" spans="1:2" x14ac:dyDescent="0.3">
      <c r="A130" t="s">
        <v>361</v>
      </c>
      <c r="B130" t="s">
        <v>362</v>
      </c>
    </row>
    <row r="131" spans="1:2" x14ac:dyDescent="0.3">
      <c r="A131" t="s">
        <v>363</v>
      </c>
      <c r="B131" t="s">
        <v>364</v>
      </c>
    </row>
    <row r="132" spans="1:2" x14ac:dyDescent="0.3">
      <c r="A132" t="s">
        <v>365</v>
      </c>
      <c r="B132" t="s">
        <v>366</v>
      </c>
    </row>
    <row r="133" spans="1:2" x14ac:dyDescent="0.3">
      <c r="A133" t="s">
        <v>367</v>
      </c>
      <c r="B133" t="s">
        <v>368</v>
      </c>
    </row>
    <row r="134" spans="1:2" x14ac:dyDescent="0.3">
      <c r="A134" t="s">
        <v>369</v>
      </c>
      <c r="B134" t="s">
        <v>370</v>
      </c>
    </row>
    <row r="135" spans="1:2" x14ac:dyDescent="0.3">
      <c r="A135" t="s">
        <v>371</v>
      </c>
      <c r="B135" t="s">
        <v>372</v>
      </c>
    </row>
    <row r="136" spans="1:2" x14ac:dyDescent="0.3">
      <c r="A136" t="s">
        <v>373</v>
      </c>
      <c r="B136" t="s">
        <v>374</v>
      </c>
    </row>
    <row r="137" spans="1:2" x14ac:dyDescent="0.3">
      <c r="A137" t="s">
        <v>375</v>
      </c>
      <c r="B137" t="s">
        <v>376</v>
      </c>
    </row>
    <row r="138" spans="1:2" x14ac:dyDescent="0.3">
      <c r="A138" t="s">
        <v>377</v>
      </c>
      <c r="B138" t="s">
        <v>378</v>
      </c>
    </row>
    <row r="139" spans="1:2" x14ac:dyDescent="0.3">
      <c r="A139" t="s">
        <v>379</v>
      </c>
      <c r="B139" t="s">
        <v>380</v>
      </c>
    </row>
    <row r="140" spans="1:2" x14ac:dyDescent="0.3">
      <c r="A140" t="s">
        <v>381</v>
      </c>
      <c r="B140" t="s">
        <v>382</v>
      </c>
    </row>
    <row r="141" spans="1:2" x14ac:dyDescent="0.3">
      <c r="A141" t="s">
        <v>383</v>
      </c>
      <c r="B141" t="s">
        <v>384</v>
      </c>
    </row>
    <row r="142" spans="1:2" x14ac:dyDescent="0.3">
      <c r="A142" t="s">
        <v>385</v>
      </c>
      <c r="B142" t="s">
        <v>386</v>
      </c>
    </row>
    <row r="143" spans="1:2" x14ac:dyDescent="0.3">
      <c r="A143" t="s">
        <v>387</v>
      </c>
      <c r="B143" t="s">
        <v>388</v>
      </c>
    </row>
    <row r="144" spans="1:2" x14ac:dyDescent="0.3">
      <c r="A144" t="s">
        <v>389</v>
      </c>
      <c r="B144" t="s">
        <v>390</v>
      </c>
    </row>
    <row r="145" spans="1:2" x14ac:dyDescent="0.3">
      <c r="A145" t="s">
        <v>391</v>
      </c>
      <c r="B145" t="s">
        <v>392</v>
      </c>
    </row>
    <row r="146" spans="1:2" x14ac:dyDescent="0.3">
      <c r="A146" t="s">
        <v>393</v>
      </c>
      <c r="B146" t="s">
        <v>394</v>
      </c>
    </row>
    <row r="147" spans="1:2" x14ac:dyDescent="0.3">
      <c r="A147" t="s">
        <v>395</v>
      </c>
      <c r="B147" t="s">
        <v>396</v>
      </c>
    </row>
    <row r="148" spans="1:2" x14ac:dyDescent="0.3">
      <c r="A148" t="s">
        <v>397</v>
      </c>
      <c r="B148" t="s">
        <v>398</v>
      </c>
    </row>
    <row r="149" spans="1:2" x14ac:dyDescent="0.3">
      <c r="A149" t="s">
        <v>399</v>
      </c>
      <c r="B149" t="s">
        <v>400</v>
      </c>
    </row>
    <row r="150" spans="1:2" x14ac:dyDescent="0.3">
      <c r="A150" t="s">
        <v>401</v>
      </c>
      <c r="B150" t="s">
        <v>402</v>
      </c>
    </row>
    <row r="151" spans="1:2" x14ac:dyDescent="0.3">
      <c r="A151" t="s">
        <v>403</v>
      </c>
      <c r="B151" t="s">
        <v>404</v>
      </c>
    </row>
    <row r="152" spans="1:2" x14ac:dyDescent="0.3">
      <c r="A152" t="s">
        <v>405</v>
      </c>
      <c r="B152" t="s">
        <v>406</v>
      </c>
    </row>
    <row r="153" spans="1:2" x14ac:dyDescent="0.3">
      <c r="A153" t="s">
        <v>407</v>
      </c>
      <c r="B153" t="s">
        <v>408</v>
      </c>
    </row>
    <row r="154" spans="1:2" x14ac:dyDescent="0.3">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sheetPr codeName="Sheet5"/>
  <dimension ref="A1:A7"/>
  <sheetViews>
    <sheetView workbookViewId="0">
      <selection activeCell="A2" sqref="A2"/>
    </sheetView>
  </sheetViews>
  <sheetFormatPr defaultRowHeight="14.4" x14ac:dyDescent="0.3"/>
  <cols>
    <col min="1" max="1" width="37.109375" customWidth="1"/>
  </cols>
  <sheetData>
    <row r="1" spans="1:1" x14ac:dyDescent="0.3">
      <c r="A1" t="s">
        <v>411</v>
      </c>
    </row>
    <row r="3" spans="1:1" ht="43.2" x14ac:dyDescent="0.3">
      <c r="A3" s="70" t="s">
        <v>581</v>
      </c>
    </row>
    <row r="4" spans="1:1" ht="57.6" x14ac:dyDescent="0.3">
      <c r="A4" s="70" t="s">
        <v>578</v>
      </c>
    </row>
    <row r="5" spans="1:1" ht="57.6" x14ac:dyDescent="0.3">
      <c r="A5" s="70" t="s">
        <v>558</v>
      </c>
    </row>
    <row r="6" spans="1:1" ht="43.2" x14ac:dyDescent="0.3">
      <c r="A6" s="70" t="s">
        <v>412</v>
      </c>
    </row>
    <row r="7" spans="1:1" ht="43.2" x14ac:dyDescent="0.3">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88671875" customWidth="1"/>
    <col min="6" max="6" width="8.6640625" customWidth="1"/>
    <col min="132" max="132" width="8.6640625" customWidth="1"/>
    <col min="148" max="148" width="8.6640625" customWidth="1"/>
  </cols>
  <sheetData>
    <row r="1" spans="1:151" x14ac:dyDescent="0.3">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
      <c r="A5" t="s">
        <v>556</v>
      </c>
      <c r="B5" t="str">
        <f>IF(ISBLANK('Capacity Template'!B42),"BLANK",'Capacity Template'!B42)</f>
        <v>Northumberland</v>
      </c>
      <c r="C5" t="str">
        <f>IF(ISBLANK('Capacity Template'!B42),"BLANK",INDEX('Source - LAs List'!$B$2:$B$154,MATCH('Capacity Template'!B42,'Source - LAs List'!$A$2:$A$154,0)))</f>
        <v>E06000057</v>
      </c>
      <c r="D5" t="str">
        <f>IF(ISBLANK('Capacity Template'!B47),"BLANK",'Capacity Template'!B47)</f>
        <v>Stephen Corlett</v>
      </c>
      <c r="E5" t="str">
        <f>IF(ISBLANK('Capacity Template'!B48),"BLANK",'Capacity Template'!B48)</f>
        <v>stephen.corlett@northumberland.gov.uk</v>
      </c>
      <c r="F5">
        <f>IF(ISBLANK(INDEX('Capacity Template'!$C$54:$C$71,1)),"BLANK",INDEX('Capacity Template'!$C$54:$C$71,1))</f>
        <v>464</v>
      </c>
      <c r="G5">
        <f>IF(ISBLANK(INDEX('Capacity Template'!$C$54:$C$71,2)),"BLANK",INDEX('Capacity Template'!$C$54:$C$71,2))</f>
        <v>298</v>
      </c>
      <c r="H5">
        <f>IF(ISBLANK(INDEX('Capacity Template'!$C$54:$C$71,3)),"BLANK",INDEX('Capacity Template'!$C$54:$C$71,3))</f>
        <v>43</v>
      </c>
      <c r="I5">
        <f>IF(ISBLANK(INDEX('Capacity Template'!$C$54:$C$71,4)),"BLANK",INDEX('Capacity Template'!$C$54:$C$71,4))</f>
        <v>32</v>
      </c>
      <c r="J5">
        <f>IF(ISBLANK(INDEX('Capacity Template'!$C$54:$C$71,5)),"BLANK",INDEX('Capacity Template'!$C$54:$C$71,5))</f>
        <v>1501</v>
      </c>
      <c r="K5">
        <f>IF(ISBLANK(INDEX('Capacity Template'!$C$54:$C$71,6)),"BLANK",INDEX('Capacity Template'!$C$54:$C$71,6))</f>
        <v>1049</v>
      </c>
      <c r="L5">
        <f>IF(ISBLANK(INDEX('Capacity Template'!$C$54:$C$71,7)),"BLANK",INDEX('Capacity Template'!$C$54:$C$71,7))</f>
        <v>234</v>
      </c>
      <c r="M5">
        <f>IF(ISBLANK(INDEX('Capacity Template'!$C$54:$C$71,8)),"BLANK",INDEX('Capacity Template'!$C$54:$C$71,8))</f>
        <v>201</v>
      </c>
      <c r="N5">
        <f>IF(ISBLANK(INDEX('Capacity Template'!$C$54:$C$71,9)),"BLANK",INDEX('Capacity Template'!$C$54:$C$71,9))</f>
        <v>2680</v>
      </c>
      <c r="O5">
        <f>IF(ISBLANK(INDEX('Capacity Template'!$C$54:$C$71,10)),"BLANK",INDEX('Capacity Template'!$C$54:$C$71,10))</f>
        <v>936186.34523809527</v>
      </c>
      <c r="P5">
        <f>IF(ISBLANK(INDEX('Capacity Template'!$C$54:$C$71,11)),"BLANK",INDEX('Capacity Template'!$C$54:$C$71,11))</f>
        <v>887</v>
      </c>
      <c r="Q5">
        <f>IF(ISBLANK(INDEX('Capacity Template'!$C$54:$C$71,12)),"BLANK",INDEX('Capacity Template'!$C$54:$C$71,12))</f>
        <v>511434.30952380953</v>
      </c>
      <c r="R5">
        <f>IF(ISBLANK(INDEX('Capacity Template'!$C$54:$C$71,13)),"BLANK",INDEX('Capacity Template'!$C$54:$C$71,13))</f>
        <v>43</v>
      </c>
      <c r="S5">
        <f>IF(ISBLANK(INDEX('Capacity Template'!$C$54:$C$71,14)),"BLANK",INDEX('Capacity Template'!$C$54:$C$71,14))</f>
        <v>25</v>
      </c>
      <c r="T5">
        <f>IF(ISBLANK(INDEX('Capacity Template'!$C$54:$C$71,15)),"BLANK",INDEX('Capacity Template'!$C$54:$C$71,15))</f>
        <v>4</v>
      </c>
      <c r="U5">
        <f>IF(ISBLANK(INDEX('Capacity Template'!$C$54:$C$71,16)),"BLANK",INDEX('Capacity Template'!$C$54:$C$71,16))</f>
        <v>4</v>
      </c>
      <c r="V5">
        <f>IF(ISBLANK(INDEX('Capacity Template'!$C$54:$C$71,17)),"BLANK",INDEX('Capacity Template'!$C$54:$C$71,17))</f>
        <v>330</v>
      </c>
      <c r="W5">
        <f>IF(ISBLANK(INDEX('Capacity Template'!$C$54:$C$71,18)),"BLANK",INDEX('Capacity Template'!$C$54:$C$71,18))</f>
        <v>313</v>
      </c>
      <c r="X5">
        <f>IF(ISBLANK(INDEX('Capacity Template'!$D$54:$D$71,1)),"BLANK",INDEX('Capacity Template'!$D$54:$D$71,1))</f>
        <v>465</v>
      </c>
      <c r="Y5">
        <f>IF(ISBLANK(INDEX('Capacity Template'!$D$54:$D$71,2)),"BLANK",INDEX('Capacity Template'!$D$54:$D$71,2))</f>
        <v>283</v>
      </c>
      <c r="Z5">
        <f>IF(ISBLANK(INDEX('Capacity Template'!$D$54:$D$71,3)),"BLANK",INDEX('Capacity Template'!$D$54:$D$71,3))</f>
        <v>40</v>
      </c>
      <c r="AA5">
        <f>IF(ISBLANK(INDEX('Capacity Template'!$D$54:$D$71,4)),"BLANK",INDEX('Capacity Template'!$D$54:$D$71,4))</f>
        <v>27</v>
      </c>
      <c r="AB5">
        <f>IF(ISBLANK(INDEX('Capacity Template'!$D$54:$D$71,5)),"BLANK",INDEX('Capacity Template'!$D$54:$D$71,5))</f>
        <v>1613</v>
      </c>
      <c r="AC5">
        <f>IF(ISBLANK(INDEX('Capacity Template'!$D$54:$D$71,6)),"BLANK",INDEX('Capacity Template'!$D$54:$D$71,6))</f>
        <v>1108</v>
      </c>
      <c r="AD5">
        <f>IF(ISBLANK(INDEX('Capacity Template'!$D$54:$D$71,7)),"BLANK",INDEX('Capacity Template'!$D$54:$D$71,7))</f>
        <v>244</v>
      </c>
      <c r="AE5">
        <f>IF(ISBLANK(INDEX('Capacity Template'!$D$54:$D$71,8)),"BLANK",INDEX('Capacity Template'!$D$54:$D$71,8))</f>
        <v>198</v>
      </c>
      <c r="AF5">
        <f>IF(ISBLANK(INDEX('Capacity Template'!$D$54:$D$71,9)),"BLANK",INDEX('Capacity Template'!$D$54:$D$71,9))</f>
        <v>2622</v>
      </c>
      <c r="AG5">
        <f>IF(ISBLANK(INDEX('Capacity Template'!$D$54:$D$71,10)),"BLANK",INDEX('Capacity Template'!$D$54:$D$71,10))</f>
        <v>816295.83809523797</v>
      </c>
      <c r="AH5">
        <f>IF(ISBLANK(INDEX('Capacity Template'!$D$54:$D$71,11)),"BLANK",INDEX('Capacity Template'!$D$54:$D$71,11))</f>
        <v>847</v>
      </c>
      <c r="AI5">
        <f>IF(ISBLANK(INDEX('Capacity Template'!$D$54:$D$71,12)),"BLANK",INDEX('Capacity Template'!$D$54:$D$71,12))</f>
        <v>490239.24047619052</v>
      </c>
      <c r="AJ5">
        <f>IF(ISBLANK(INDEX('Capacity Template'!$D$54:$D$71,13)),"BLANK",INDEX('Capacity Template'!$D$54:$D$71,13))</f>
        <v>41</v>
      </c>
      <c r="AK5">
        <f>IF(ISBLANK(INDEX('Capacity Template'!$D$54:$D$71,14)),"BLANK",INDEX('Capacity Template'!$D$54:$D$71,14))</f>
        <v>28</v>
      </c>
      <c r="AL5">
        <f>IF(ISBLANK(INDEX('Capacity Template'!$D$54:$D$71,15)),"BLANK",INDEX('Capacity Template'!$D$54:$D$71,15))</f>
        <v>5</v>
      </c>
      <c r="AM5">
        <f>IF(ISBLANK(INDEX('Capacity Template'!$D$54:$D$71,16)),"BLANK",INDEX('Capacity Template'!$D$54:$D$71,16))</f>
        <v>4</v>
      </c>
      <c r="AN5">
        <f>IF(ISBLANK(INDEX('Capacity Template'!$D$54:$D$71,17)),"BLANK",INDEX('Capacity Template'!$D$54:$D$71,17))</f>
        <v>364</v>
      </c>
      <c r="AO5">
        <f>IF(ISBLANK(INDEX('Capacity Template'!$D$54:$D$71,18)),"BLANK",INDEX('Capacity Template'!$D$54:$D$71,18))</f>
        <v>339</v>
      </c>
      <c r="AP5">
        <f>IF(ISBLANK(INDEX('Capacity Template'!$E$54:$E$71,1)),"BLANK",INDEX('Capacity Template'!$E$54:$E$71,1))</f>
        <v>492.93286219081273</v>
      </c>
      <c r="AQ5">
        <f>IF(ISBLANK(INDEX('Capacity Template'!$E$54:$E$71,2)),"BLANK",INDEX('Capacity Template'!$E$54:$E$71,2))</f>
        <v>300</v>
      </c>
      <c r="AR5">
        <f>IF(ISBLANK(INDEX('Capacity Template'!$E$54:$E$71,3)),"BLANK",INDEX('Capacity Template'!$E$54:$E$71,3))</f>
        <v>44.444444444444443</v>
      </c>
      <c r="AS5">
        <f>IF(ISBLANK(INDEX('Capacity Template'!$E$54:$E$71,4)),"BLANK",INDEX('Capacity Template'!$E$54:$E$71,4))</f>
        <v>30</v>
      </c>
      <c r="AT5">
        <f>IF(ISBLANK(INDEX('Capacity Template'!$E$54:$E$71,5)),"BLANK",INDEX('Capacity Template'!$E$54:$E$71,5))</f>
        <v>1674.1425992779784</v>
      </c>
      <c r="AU5">
        <f>IF(ISBLANK(INDEX('Capacity Template'!$E$54:$E$71,6)),"BLANK",INDEX('Capacity Template'!$E$54:$E$71,6))</f>
        <v>1150</v>
      </c>
      <c r="AV5">
        <f>IF(ISBLANK(INDEX('Capacity Template'!$E$54:$E$71,7)),"BLANK",INDEX('Capacity Template'!$E$54:$E$71,7))</f>
        <v>240.30303030303031</v>
      </c>
      <c r="AW5">
        <f>IF(ISBLANK(INDEX('Capacity Template'!$E$54:$E$71,8)),"BLANK",INDEX('Capacity Template'!$E$54:$E$71,8))</f>
        <v>195</v>
      </c>
      <c r="AX5">
        <f>IF(ISBLANK(INDEX('Capacity Template'!$E$54:$E$71,9)),"BLANK",INDEX('Capacity Template'!$E$54:$E$71,9))</f>
        <v>2782.6035384253723</v>
      </c>
      <c r="AY5">
        <f>IF(ISBLANK(INDEX('Capacity Template'!$E$54:$E$71,10)),"BLANK",INDEX('Capacity Template'!$E$54:$E$71,10))</f>
        <v>866295.83809523797</v>
      </c>
      <c r="AZ5">
        <f>IF(ISBLANK(INDEX('Capacity Template'!$E$54:$E$71,11)),"BLANK",INDEX('Capacity Template'!$E$54:$E$71,11))</f>
        <v>864.27727872573553</v>
      </c>
      <c r="BA5">
        <f>IF(ISBLANK(INDEX('Capacity Template'!$E$54:$E$71,12)),"BLANK",INDEX('Capacity Template'!$E$54:$E$71,12))</f>
        <v>500239.24047619052</v>
      </c>
      <c r="BB5">
        <f>IF(ISBLANK(INDEX('Capacity Template'!$E$54:$E$71,13)),"BLANK",INDEX('Capacity Template'!$E$54:$E$71,13))</f>
        <v>45.392857142857146</v>
      </c>
      <c r="BC5">
        <f>IF(ISBLANK(INDEX('Capacity Template'!$E$54:$E$71,14)),"BLANK",INDEX('Capacity Template'!$E$54:$E$71,14))</f>
        <v>31</v>
      </c>
      <c r="BD5">
        <f>IF(ISBLANK(INDEX('Capacity Template'!$E$54:$E$71,15)),"BLANK",INDEX('Capacity Template'!$E$54:$E$71,15))</f>
        <v>6.25</v>
      </c>
      <c r="BE5">
        <f>IF(ISBLANK(INDEX('Capacity Template'!$E$54:$E$71,16)),"BLANK",INDEX('Capacity Template'!$E$54:$E$71,16))</f>
        <v>5</v>
      </c>
      <c r="BF5">
        <f>IF(ISBLANK(INDEX('Capacity Template'!$E$54:$E$71,17)),"BLANK",INDEX('Capacity Template'!$E$54:$E$71,17))</f>
        <v>385.47492625368733</v>
      </c>
      <c r="BG5">
        <f>IF(ISBLANK(INDEX('Capacity Template'!$E$54:$E$71,18)),"BLANK",INDEX('Capacity Template'!$E$54:$E$71,18))</f>
        <v>359</v>
      </c>
      <c r="BH5" t="str">
        <f>IF(ISBLANK(INDEX('Capacity Template'!$F$54:$F$71,1)),"BLANK",INDEX('Capacity Template'!$F$54:$F$71,1))</f>
        <v>As explained in our narrative report, we are not sure we understand the local and national trend in the number of people assessed as needing nursing care, and are discussing this with the ICB</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Currently we are commissioning some short-term placements for people waiting for home care to become available…</v>
      </c>
      <c r="BM5" t="str">
        <f>IF(ISBLANK(INDEX('Capacity Template'!$F$54:$F$71,6)),"BLANK",INDEX('Capacity Template'!$F$54:$F$71,6))</f>
        <v>… We hope that number will reduce later in the year as a result of our planned additional support for home care.</v>
      </c>
      <c r="BN5" t="str">
        <f>IF(ISBLANK(INDEX('Capacity Template'!$F$54:$F$71,7)),"BLANK",INDEX('Capacity Template'!$F$54:$F$71,7))</f>
        <v>We are continuing to promote the development of supported living as an alternative to residential care for working-age adults, but numbers also fluctuate in response to individual needs.</v>
      </c>
      <c r="BO5" t="str">
        <f>IF(ISBLANK(INDEX('Capacity Template'!$F$54:$F$71,8)),"BLANK",INDEX('Capacity Template'!$F$54:$F$71,8))</f>
        <v>BLANK</v>
      </c>
      <c r="BP5" t="str">
        <f>IF(ISBLANK(INDEX('Capacity Template'!$F$54:$F$71,9)),"BLANK",INDEX('Capacity Template'!$F$54:$F$71,9))</f>
        <v>2023/24 figures are calculated on the basis that home care capacity will be broadly adequate to meet need by Q3 2023/24, which is the most optimistic plausible scenario…</v>
      </c>
      <c r="BQ5" t="str">
        <f>IF(ISBLANK(INDEX('Capacity Template'!$F$54:$F$71,10)),"BLANK",INDEX('Capacity Template'!$F$54:$F$71,10))</f>
        <v>… It is possible that the outturn will be substantially lower.</v>
      </c>
      <c r="BR5" t="str">
        <f>IF(ISBLANK(INDEX('Capacity Template'!$F$54:$F$71,11)),"BLANK",INDEX('Capacity Template'!$F$54:$F$71,11))</f>
        <v>See previous</v>
      </c>
      <c r="BS5" t="str">
        <f>IF(ISBLANK(INDEX('Capacity Template'!$F$54:$F$71,12)),"BLANK",INDEX('Capacity Template'!$F$54:$F$71,12))</f>
        <v>BLANK</v>
      </c>
      <c r="BT5" t="str">
        <f>IF(ISBLANK(INDEX('Capacity Template'!$F$54:$F$71,13)),"BLANK",INDEX('Capacity Template'!$F$54:$F$71,13))</f>
        <v>These are people living in extra care schemes for whom we commission support, which may not in all cases be provided as part of the scheme itself</v>
      </c>
      <c r="BU5" t="str">
        <f>IF(ISBLANK(INDEX('Capacity Template'!$F$54:$F$71,14)),"BLANK",INDEX('Capacity Template'!$F$54:$F$71,14))</f>
        <v>BLANK</v>
      </c>
      <c r="BV5" t="str">
        <f>IF(ISBLANK(INDEX('Capacity Template'!$F$54:$F$71,15)),"BLANK",INDEX('Capacity Template'!$F$54:$F$71,15))</f>
        <v>See previous</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 ca="1">IF(ISBLANK(INDEX('Capacity Template'!$C$75:$C$92,1)),"BLANK",INDEX('Capacity Template'!$C$75:$C$92,1))</f>
        <v>469.92932862190816</v>
      </c>
      <c r="CA5">
        <f ca="1">IF(ISBLANK(INDEX('Capacity Template'!$C$75:$C$92,2)),"BLANK",INDEX('Capacity Template'!$C$75:$C$92,2))</f>
        <v>286</v>
      </c>
      <c r="CB5">
        <f ca="1">IF(ISBLANK(INDEX('Capacity Template'!$C$75:$C$92,3)),"BLANK",INDEX('Capacity Template'!$C$75:$C$92,3))</f>
        <v>46.10077293479317</v>
      </c>
      <c r="CC5">
        <f ca="1">IF(ISBLANK(INDEX('Capacity Template'!$C$75:$C$92,4)),"BLANK",INDEX('Capacity Template'!$C$75:$C$92,4))</f>
        <v>31.11802173098539</v>
      </c>
      <c r="CD5">
        <f ca="1">IF(ISBLANK(INDEX('Capacity Template'!$C$75:$C$92,5)),"BLANK",INDEX('Capacity Template'!$C$75:$C$92,5))</f>
        <v>1877.9512635379062</v>
      </c>
      <c r="CE5">
        <f ca="1">IF(ISBLANK(INDEX('Capacity Template'!$C$75:$C$92,6)),"BLANK",INDEX('Capacity Template'!$C$75:$C$92,6))</f>
        <v>1290</v>
      </c>
      <c r="CF5">
        <f ca="1">IF(ISBLANK(INDEX('Capacity Template'!$C$75:$C$92,7)),"BLANK",INDEX('Capacity Template'!$C$75:$C$92,7))</f>
        <v>451.55850751804292</v>
      </c>
      <c r="CG5">
        <f ca="1">IF(ISBLANK(INDEX('Capacity Template'!$C$75:$C$92,8)),"BLANK",INDEX('Capacity Template'!$C$75:$C$92,8))</f>
        <v>366.42862495316598</v>
      </c>
      <c r="CH5">
        <f ca="1">IF(ISBLANK(INDEX('Capacity Template'!$C$75:$C$92,9)),"BLANK",INDEX('Capacity Template'!$C$75:$C$92,9))</f>
        <v>2595</v>
      </c>
      <c r="CI5">
        <f ca="1">IF(ISBLANK(INDEX('Capacity Template'!$C$75:$C$92,10)),"BLANK",INDEX('Capacity Template'!$C$75:$C$92,10))</f>
        <v>66694</v>
      </c>
      <c r="CJ5">
        <f ca="1">IF(ISBLANK(INDEX('Capacity Template'!$C$75:$C$92,11)),"BLANK",INDEX('Capacity Template'!$C$75:$C$92,11))</f>
        <v>748</v>
      </c>
      <c r="CK5">
        <f ca="1">IF(ISBLANK(INDEX('Capacity Template'!$C$75:$C$92,12)),"BLANK",INDEX('Capacity Template'!$C$75:$C$92,12))</f>
        <v>31883</v>
      </c>
      <c r="CL5">
        <f ca="1">IF(ISBLANK(INDEX('Capacity Template'!$C$75:$C$92,13)),"BLANK",INDEX('Capacity Template'!$C$75:$C$92,13))</f>
        <v>45.392857142857146</v>
      </c>
      <c r="CM5">
        <f ca="1">IF(ISBLANK(INDEX('Capacity Template'!$C$75:$C$92,14)),"BLANK",INDEX('Capacity Template'!$C$75:$C$92,14))</f>
        <v>172</v>
      </c>
      <c r="CN5">
        <f ca="1">IF(ISBLANK(INDEX('Capacity Template'!$C$75:$C$92,15)),"BLANK",INDEX('Capacity Template'!$C$75:$C$92,15))</f>
        <v>6.25</v>
      </c>
      <c r="CO5">
        <f ca="1">IF(ISBLANK(INDEX('Capacity Template'!$C$75:$C$92,16)),"BLANK",INDEX('Capacity Template'!$C$75:$C$92,16))</f>
        <v>23</v>
      </c>
      <c r="CP5">
        <f ca="1">IF(ISBLANK(INDEX('Capacity Template'!$C$75:$C$92,17)),"BLANK",INDEX('Capacity Template'!$C$75:$C$92,17))</f>
        <v>591.63421828908554</v>
      </c>
      <c r="CQ5">
        <f ca="1">IF(ISBLANK(INDEX('Capacity Template'!$C$75:$C$92,18)),"BLANK",INDEX('Capacity Template'!$C$75:$C$92,18))</f>
        <v>551</v>
      </c>
      <c r="CR5">
        <f ca="1">IF(ISBLANK(INDEX('Capacity Template'!$D$75:$D$92,1)),"BLANK",INDEX('Capacity Template'!$D$75:$D$92,1))</f>
        <v>0.88</v>
      </c>
      <c r="CS5">
        <f ca="1">IF(ISBLANK(INDEX('Capacity Template'!$D$75:$D$92,2)),"BLANK",INDEX('Capacity Template'!$D$75:$D$92,2))</f>
        <v>0.88</v>
      </c>
      <c r="CT5">
        <f ca="1">IF(ISBLANK(INDEX('Capacity Template'!$D$75:$D$92,3)),"BLANK",INDEX('Capacity Template'!$D$75:$D$92,3))</f>
        <v>0.88</v>
      </c>
      <c r="CU5">
        <f ca="1">IF(ISBLANK(INDEX('Capacity Template'!$D$75:$D$92,4)),"BLANK",INDEX('Capacity Template'!$D$75:$D$92,4))</f>
        <v>0.88</v>
      </c>
      <c r="CV5">
        <f ca="1">IF(ISBLANK(INDEX('Capacity Template'!$D$75:$D$92,5)),"BLANK",INDEX('Capacity Template'!$D$75:$D$92,5))</f>
        <v>0.88</v>
      </c>
      <c r="CW5">
        <f ca="1">IF(ISBLANK(INDEX('Capacity Template'!$D$75:$D$92,6)),"BLANK",INDEX('Capacity Template'!$D$75:$D$92,6))</f>
        <v>0.88</v>
      </c>
      <c r="CX5">
        <f ca="1">IF(ISBLANK(INDEX('Capacity Template'!$D$75:$D$92,7)),"BLANK",INDEX('Capacity Template'!$D$75:$D$92,7))</f>
        <v>0.97</v>
      </c>
      <c r="CY5">
        <f ca="1">IF(ISBLANK(INDEX('Capacity Template'!$D$75:$D$92,8)),"BLANK",INDEX('Capacity Template'!$D$75:$D$92,8))</f>
        <v>0.97</v>
      </c>
      <c r="CZ5">
        <f ca="1">IF(ISBLANK(INDEX('Capacity Template'!$D$75:$D$92,9)),"BLANK",INDEX('Capacity Template'!$D$75:$D$92,9))</f>
        <v>1</v>
      </c>
      <c r="DA5">
        <f ca="1">IF(ISBLANK(INDEX('Capacity Template'!$D$75:$D$92,10)),"BLANK",INDEX('Capacity Template'!$D$75:$D$92,10))</f>
        <v>1</v>
      </c>
      <c r="DB5">
        <f ca="1">IF(ISBLANK(INDEX('Capacity Template'!$D$75:$D$92,11)),"BLANK",INDEX('Capacity Template'!$D$75:$D$92,11))</f>
        <v>1</v>
      </c>
      <c r="DC5">
        <f ca="1">IF(ISBLANK(INDEX('Capacity Template'!$D$75:$D$92,12)),"BLANK",INDEX('Capacity Template'!$D$75:$D$92,12))</f>
        <v>1</v>
      </c>
      <c r="DD5">
        <f ca="1">IF(ISBLANK(INDEX('Capacity Template'!$D$75:$D$92,13)),"BLANK",INDEX('Capacity Template'!$D$75:$D$92,13))</f>
        <v>1</v>
      </c>
      <c r="DE5">
        <f ca="1">IF(ISBLANK(INDEX('Capacity Template'!$D$75:$D$92,14)),"BLANK",INDEX('Capacity Template'!$D$75:$D$92,14))</f>
        <v>1</v>
      </c>
      <c r="DF5">
        <f ca="1">IF(ISBLANK(INDEX('Capacity Template'!$D$75:$D$92,15)),"BLANK",INDEX('Capacity Template'!$D$75:$D$92,15))</f>
        <v>1</v>
      </c>
      <c r="DG5">
        <f ca="1">IF(ISBLANK(INDEX('Capacity Template'!$D$75:$D$92,16)),"BLANK",INDEX('Capacity Template'!$D$75:$D$92,16))</f>
        <v>1</v>
      </c>
      <c r="DH5">
        <f ca="1">IF(ISBLANK(INDEX('Capacity Template'!$D$75:$D$92,17)),"BLANK",INDEX('Capacity Template'!$D$75:$D$92,17))</f>
        <v>0.94918330308529941</v>
      </c>
      <c r="DI5">
        <f ca="1">IF(ISBLANK(INDEX('Capacity Template'!$D$75:$D$92,18)),"BLANK",INDEX('Capacity Template'!$D$75:$D$92,18))</f>
        <v>0.94918330308529941</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BLANK</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BLANK</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BLANK</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BLANK</v>
      </c>
      <c r="DR5" t="str">
        <f>IF(ISBLANK(INDEX('Capacity Template'!$E$75:$E$92,9)),"BLANK",INDEX('Capacity Template'!$E$75:$E$92,9))</f>
        <v>A - Capacity situation means most people have to wait for support and / or receive alternative support.</v>
      </c>
      <c r="DS5" t="str">
        <f>IF(ISBLANK(INDEX('Capacity Template'!$E$75:$E$92,10)),"BLANK",INDEX('Capacity Template'!$E$75:$E$92,10))</f>
        <v>BLANK</v>
      </c>
      <c r="DT5" t="str">
        <f>IF(ISBLANK(INDEX('Capacity Template'!$E$75:$E$92,11)),"BLANK",INDEX('Capacity Template'!$E$75:$E$92,11))</f>
        <v>A - Capacity situation means most people have to wait for support and / or receive alternative support.</v>
      </c>
      <c r="DU5" t="str">
        <f>IF(ISBLANK(INDEX('Capacity Template'!$E$75:$E$92,12)),"BLANK",INDEX('Capacity Template'!$E$75:$E$92,12))</f>
        <v>BLANK</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BLANK</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BLANK</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BLANK</v>
      </c>
      <c r="EB5" t="str">
        <f ca="1">IF(ISBLANK(INDEX('Capacity Template'!$F$75:$F$92,1)),"BLANK",INDEX('Capacity Template'!$F$75:$F$92,1))</f>
        <v>Capacity is generally available except for people with complex needs, but not always in the local area people wish to live in.</v>
      </c>
      <c r="EC5" t="str">
        <f ca="1">IF(ISBLANK(INDEX('Capacity Template'!$F$75:$F$92,2)),"BLANK",INDEX('Capacity Template'!$F$75:$F$92,2))</f>
        <v>Capacity includes 12 beds for residents with dementia &amp; challenging behaviour outside area.
Other figures based on pro-rata of Capacity Tracker data to LA usage.
See also note to row 80.</v>
      </c>
      <c r="ED5" t="str">
        <f ca="1">IF(ISBLANK(INDEX('Capacity Template'!$F$75:$F$92,3)),"BLANK",INDEX('Capacity Template'!$F$75:$F$92,3))</f>
        <v>Capacity is generally available except for people with complex needs, but not always in the local area people wish to live in.</v>
      </c>
      <c r="EE5" t="str">
        <f ca="1">IF(ISBLANK(INDEX('Capacity Template'!$F$75:$F$92,4)),"BLANK",INDEX('Capacity Template'!$F$75:$F$92,4))</f>
        <v>BLANK</v>
      </c>
      <c r="EF5" t="str">
        <f ca="1">IF(ISBLANK(INDEX('Capacity Template'!$F$75:$F$92,5)),"BLANK",INDEX('Capacity Template'!$F$75:$F$92,5))</f>
        <v>No overall capacity problem, but capacity not always available in the specific areas/homes that people would prefer.</v>
      </c>
      <c r="EG5" t="str">
        <f ca="1">IF(ISBLANK(INDEX('Capacity Template'!$F$75:$F$92,6)),"BLANK",INDEX('Capacity Template'!$F$75:$F$92,6))</f>
        <v>All care homes for older people accept our contract, but some require a top-up.  All figures show total registered capacity adjusted for the % of this that we commission, with or without a top-up.</v>
      </c>
      <c r="EH5" t="str">
        <f ca="1">IF(ISBLANK(INDEX('Capacity Template'!$F$75:$F$92,7)),"BLANK",INDEX('Capacity Template'!$F$75:$F$92,7))</f>
        <v>FIgures include two distinct groups: under-65s, with needs similar to older people, and younger adults with specialist needs. In the second category, capacity is now tight…</v>
      </c>
      <c r="EI5" t="str">
        <f ca="1">IF(ISBLANK(INDEX('Capacity Template'!$F$75:$F$92,8)),"BLANK",INDEX('Capacity Template'!$F$75:$F$92,8))</f>
        <v>... This particularly applies to services for people with forensic needs, where services in Northumberland are also used by other LAs.</v>
      </c>
      <c r="EJ5" t="str">
        <f ca="1">IF(ISBLANK(INDEX('Capacity Template'!$F$75:$F$92,9)),"BLANK",INDEX('Capacity Template'!$F$75:$F$92,9))</f>
        <v>Position is intermediate between option A and B, but capacity issues have been serious since summar 2021.</v>
      </c>
      <c r="EK5" t="str">
        <f ca="1">IF(ISBLANK(INDEX('Capacity Template'!$F$75:$F$92,10)),"BLANK",INDEX('Capacity Template'!$F$75:$F$92,10))</f>
        <v>BLANK</v>
      </c>
      <c r="EL5" t="str">
        <f ca="1">IF(ISBLANK(INDEX('Capacity Template'!$F$75:$F$92,11)),"BLANK",INDEX('Capacity Template'!$F$75:$F$92,11))</f>
        <v>Largely the same services as for older people, with the same capacity issues as above</v>
      </c>
      <c r="EM5" t="str">
        <f ca="1">IF(ISBLANK(INDEX('Capacity Template'!$F$75:$F$92,12)),"BLANK",INDEX('Capacity Template'!$F$75:$F$92,12))</f>
        <v>BLANK</v>
      </c>
      <c r="EN5" t="str">
        <f ca="1">IF(ISBLANK(INDEX('Capacity Template'!$F$75:$F$92,13)),"BLANK",INDEX('Capacity Template'!$F$75:$F$92,13))</f>
        <v>Extra care schemes are popular and generally have waiting lists. However not all residents receive care services funded by the local authority.</v>
      </c>
      <c r="EO5" t="str">
        <f ca="1">IF(ISBLANK(INDEX('Capacity Template'!$F$75:$F$92,14)),"BLANK",INDEX('Capacity Template'!$F$75:$F$92,14))</f>
        <v>BLANK</v>
      </c>
      <c r="EP5" t="str">
        <f ca="1">IF(ISBLANK(INDEX('Capacity Template'!$F$75:$F$92,15)),"BLANK",INDEX('Capacity Template'!$F$75:$F$92,15))</f>
        <v>As for older people - we have no separate extra care schemes for under-65s</v>
      </c>
      <c r="EQ5" t="str">
        <f ca="1">IF(ISBLANK(INDEX('Capacity Template'!$F$75:$F$92,16)),"BLANK",INDEX('Capacity Template'!$F$75:$F$92,16))</f>
        <v>BLANK</v>
      </c>
      <c r="ER5" t="str">
        <f ca="1">IF(ISBLANK(INDEX('Capacity Template'!$F$75:$F$92,17)),"BLANK",INDEX('Capacity Template'!$F$75:$F$92,17))</f>
        <v>Schemes are often designed around specific small groups of users, and filling places that fall vacant can be difficult.</v>
      </c>
      <c r="ES5" t="str">
        <f ca="1">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B91F344A257A46BC2CBEE0910D527E" ma:contentTypeVersion="25" ma:contentTypeDescription="Create a new document." ma:contentTypeScope="" ma:versionID="df6130739ab89d34abbc10d88dff8bee">
  <xsd:schema xmlns:xsd="http://www.w3.org/2001/XMLSchema" xmlns:xs="http://www.w3.org/2001/XMLSchema" xmlns:p="http://schemas.microsoft.com/office/2006/metadata/properties" xmlns:ns1="http://schemas.microsoft.com/sharepoint/v3" xmlns:ns2="b78cdfe2-5586-41df-bd52-771819c1b0b3" xmlns:ns3="e134c319-6b49-42a2-91ff-dfc6ff2e5877" targetNamespace="http://schemas.microsoft.com/office/2006/metadata/properties" ma:root="true" ma:fieldsID="3fda27902f3a906f8ca098aa8ad6a0be" ns1:_="" ns2:_="" ns3:_="">
    <xsd:import namespace="http://schemas.microsoft.com/sharepoint/v3"/>
    <xsd:import namespace="b78cdfe2-5586-41df-bd52-771819c1b0b3"/>
    <xsd:import namespace="e134c319-6b49-42a2-91ff-dfc6ff2e58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Location" minOccurs="0"/>
                <xsd:element ref="ns2:Comment" minOccurs="0"/>
                <xsd:element ref="ns2:Signoffstatus" minOccurs="0"/>
                <xsd:element ref="ns2:Priority" minOccurs="0"/>
                <xsd:element ref="ns2:WhosIsDealing" minOccurs="0"/>
                <xsd:element ref="ns2:ApprovalButton"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8cdfe2-5586-41df-bd52-771819c1b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Comment" ma:index="22" nillable="true" ma:displayName="Comment" ma:description="Comment" ma:internalName="Comment">
      <xsd:simpleType>
        <xsd:restriction base="dms:Text">
          <xsd:maxLength value="255"/>
        </xsd:restriction>
      </xsd:simpleType>
    </xsd:element>
    <xsd:element name="Signoffstatus" ma:index="23" nillable="true" ma:displayName="Sign off status" ma:format="Dropdown" ma:internalName="Signoffstatus">
      <xsd:simpleType>
        <xsd:restriction base="dms:Text">
          <xsd:maxLength value="255"/>
        </xsd:restriction>
      </xsd:simpleType>
    </xsd:element>
    <xsd:element name="Priority" ma:index="24" nillable="true" ma:displayName="Priority " ma:default="Low" ma:format="Dropdown" ma:internalName="Priority">
      <xsd:simpleType>
        <xsd:restriction base="dms:Choice">
          <xsd:enumeration value="Low"/>
          <xsd:enumeration value="Medium"/>
          <xsd:enumeration value="High"/>
        </xsd:restriction>
      </xsd:simpleType>
    </xsd:element>
    <xsd:element name="WhosIsDealing" ma:index="25" nillable="true" ma:displayName="Added By" ma:format="Dropdown" ma:list="UserInfo" ma:SharePointGroup="0" ma:internalName="WhosIsDealin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Button" ma:index="26" nillable="true" ma:displayName="Approval Button" ma:description="Approval Button " ma:format="Dropdown" ma:internalName="ApprovalButton">
      <xsd:simpleType>
        <xsd:restriction base="dms:Text">
          <xsd:maxLength value="255"/>
        </xsd:restriction>
      </xsd:simpleType>
    </xsd:element>
    <xsd:element name="MediaLengthInSeconds" ma:index="30" nillable="true" ma:displayName="MediaLengthInSeconds" ma:hidden="true"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34c319-6b49-42a2-91ff-dfc6ff2e58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3" nillable="true" ma:displayName="Taxonomy Catch All Column" ma:hidden="true" ma:list="{a66a1d0c-ea81-4fe5-8139-9a262d201a4b}" ma:internalName="TaxCatchAll" ma:showField="CatchAllData" ma:web="e134c319-6b49-42a2-91ff-dfc6ff2e58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134c319-6b49-42a2-91ff-dfc6ff2e5877">
      <UserInfo>
        <DisplayName>Coughlan, Cara</DisplayName>
        <AccountId>45334</AccountId>
        <AccountType/>
      </UserInfo>
      <UserInfo>
        <DisplayName>Archer, Katelin</DisplayName>
        <AccountId>50201</AccountId>
        <AccountType/>
      </UserInfo>
    </SharedWithUsers>
    <lcf76f155ced4ddcb4097134ff3c332f xmlns="b78cdfe2-5586-41df-bd52-771819c1b0b3">
      <Terms xmlns="http://schemas.microsoft.com/office/infopath/2007/PartnerControls"/>
    </lcf76f155ced4ddcb4097134ff3c332f>
    <_ip_UnifiedCompliancePolicyUIAction xmlns="http://schemas.microsoft.com/sharepoint/v3" xsi:nil="true"/>
    <Comment xmlns="b78cdfe2-5586-41df-bd52-771819c1b0b3" xsi:nil="true"/>
    <ApprovalButton xmlns="b78cdfe2-5586-41df-bd52-771819c1b0b3" xsi:nil="true"/>
    <_ip_UnifiedCompliancePolicyProperties xmlns="http://schemas.microsoft.com/sharepoint/v3" xsi:nil="true"/>
    <Priority xmlns="b78cdfe2-5586-41df-bd52-771819c1b0b3">Low</Priority>
    <WhosIsDealing xmlns="b78cdfe2-5586-41df-bd52-771819c1b0b3">
      <UserInfo>
        <DisplayName/>
        <AccountId xsi:nil="true"/>
        <AccountType/>
      </UserInfo>
    </WhosIsDealing>
    <TaxCatchAll xmlns="e134c319-6b49-42a2-91ff-dfc6ff2e5877" xsi:nil="true"/>
    <Signoffstatus xmlns="b78cdfe2-5586-41df-bd52-771819c1b0b3" xsi:nil="true"/>
    <_dlc_DocId xmlns="e134c319-6b49-42a2-91ff-dfc6ff2e5877">FU4KMTUA2U4P-134632991-132835</_dlc_DocId>
    <_dlc_DocIdUrl xmlns="e134c319-6b49-42a2-91ff-dfc6ff2e5877">
      <Url>https://northumberland365.sharepoint.com/sites/ExecutiveTeam/_layouts/15/DocIdRedir.aspx?ID=FU4KMTUA2U4P-134632991-132835</Url>
      <Description>FU4KMTUA2U4P-134632991-132835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BA7E0B-7F87-4FDB-8670-1097A4D71C9C}"/>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4.xml><?xml version="1.0" encoding="utf-8"?>
<ds:datastoreItem xmlns:ds="http://schemas.openxmlformats.org/officeDocument/2006/customXml" ds:itemID="{1F249ED6-FFDD-4CFB-94A2-0103AE2533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Corlett</dc:creator>
  <cp:keywords/>
  <dc:description/>
  <cp:lastModifiedBy>Stephen Corlett</cp:lastModifiedBy>
  <cp:revision>1</cp:revision>
  <dcterms:created xsi:type="dcterms:W3CDTF">2023-05-31T15:54:43Z</dcterms:created>
  <dcterms:modified xsi:type="dcterms:W3CDTF">2023-08-22T13:19:03Z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0x0101003AB91F344A257A46BC2CBEE0910D527E</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_dlc_DocIdItemGuid">
    <vt:lpwstr>2575ec90-e131-4414-9f53-0c4979d6a047</vt:lpwstr>
  </property>
</Properties>
</file>