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66925"/>
  <xr:revisionPtr revIDLastSave="238" documentId="13_ncr:1_{6C30A4D6-FDF6-4C35-BFB3-820761506FC0}" xr6:coauthVersionLast="47" xr6:coauthVersionMax="47" xr10:uidLastSave="{DF198B19-E0A8-4390-B387-8D369FE947AA}"/>
  <bookViews>
    <workbookView xWindow="-108" yWindow="-108" windowWidth="23256" windowHeight="12576"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GoBack" localSheetId="1">'Capacity Template'!$D$92</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Template'!$A$1:$F$94</definedName>
    <definedName name="_xlnm.Print_Area" localSheetId="0">'Guidance and Conditions'!$A$1:$C$74</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4" i="2" l="1"/>
  <c r="D86" i="2"/>
  <c r="C81" i="2" l="1"/>
  <c r="D92" i="2" l="1"/>
  <c r="D91" i="2"/>
  <c r="D81" i="2"/>
  <c r="D77" i="2"/>
  <c r="C77" i="2"/>
  <c r="D75" i="2"/>
  <c r="C75" i="2"/>
  <c r="D79" i="2"/>
  <c r="C79" i="2"/>
  <c r="C76" i="2"/>
  <c r="C91" i="2"/>
  <c r="C92" i="2"/>
  <c r="D82" i="2"/>
  <c r="C82" i="2"/>
  <c r="D80" i="2"/>
  <c r="C80" i="2"/>
  <c r="D76" i="2"/>
  <c r="C78"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<sst xmlns="http://schemas.openxmlformats.org/spreadsheetml/2006/main" count="834" uniqueCount="598">
  <si>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</si>
  <si>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</si>
  <si>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</si>
  <si>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</si>
  <si>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</si>
  <si>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</si>
  <si>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</si>
  <si>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</si>
  <si>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</si>
  <si>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</si>
  <si>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</si>
  <si>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</si>
  <si>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</si>
  <si>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</si>
  <si>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</si>
  <si>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</si>
  <si>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</si>
  <si>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</si>
  <si>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</si>
  <si>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</si>
  <si>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</si>
  <si>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</si>
  <si>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</si>
  <si>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</si>
  <si>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</si>
  <si>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</si>
  <si>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</si>
  <si>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</si>
  <si>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</si>
  <si>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</si>
  <si>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</si>
  <si>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</si>
  <si>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</si>
  <si>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</si>
  <si>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</si>
  <si>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</si>
  <si>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</si>
  <si>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</si>
  <si>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</si>
  <si>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</si>
  <si>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</si>
  <si>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</si>
  <si>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</si>
  <si>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</si>
  <si>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</si>
  <si>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</si>
  <si>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</si>
  <si>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</si>
  <si>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</si>
  <si>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</si>
  <si>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</si>
  <si>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</si>
  <si>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</si>
  <si>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</si>
  <si>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</si>
  <si>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</si>
  <si>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</si>
  <si>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</si>
  <si>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</si>
  <si>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</si>
  <si>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</si>
  <si>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</si>
  <si>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</si>
  <si>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</si>
  <si>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</si>
  <si>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</si>
  <si>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</si>
  <si>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</si>
  <si>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</si>
  <si>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</si>
  <si>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</si>
  <si>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</si>
  <si>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</si>
  <si>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</si>
  <si>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</si>
  <si>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</si>
  <si>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</si>
  <si>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</si>
  <si>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</si>
  <si>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</si>
  <si>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</si>
  <si>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</si>
  <si>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</si>
  <si>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</si>
  <si>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</si>
  <si>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</si>
  <si>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</si>
  <si>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</si>
  <si>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</si>
  <si>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</si>
  <si>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</si>
  <si>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</si>
  <si>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</si>
  <si>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</si>
  <si>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</si>
  <si>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</si>
  <si>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</si>
  <si>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</si>
  <si>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</si>
  <si>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</si>
  <si>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</si>
  <si>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</si>
  <si>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</si>
  <si>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</si>
  <si>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</si>
  <si>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</si>
  <si>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</si>
  <si>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</si>
  <si>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</si>
  <si>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</si>
  <si>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</si>
  <si>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</si>
  <si>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</si>
  <si>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</si>
  <si>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</si>
  <si>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</si>
  <si>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</si>
  <si>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</si>
  <si>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</si>
  <si>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</si>
  <si>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</si>
  <si>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</si>
  <si>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</si>
  <si>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</si>
  <si>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</si>
  <si>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</si>
  <si>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</si>
  <si>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</si>
  <si>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</si>
  <si>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</si>
  <si>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</si>
  <si>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</si>
  <si>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</si>
  <si>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</si>
  <si>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</si>
  <si>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</si>
  <si>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</si>
  <si>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</si>
  <si>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</si>
  <si>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</si>
  <si>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</si>
  <si>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</si>
  <si>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</si>
  <si>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</si>
  <si>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</si>
  <si>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</si>
  <si>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</si>
  <si>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</si>
  <si>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</si>
  <si>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</si>
  <si>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</si>
  <si>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</si>
  <si>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</si>
  <si>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</si>
  <si>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</si>
  <si>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</si>
  <si>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</si>
  <si>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</si>
  <si>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</si>
  <si>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</si>
  <si>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</si>
  <si>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</si>
  <si>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</si>
  <si>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</si>
  <si>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</si>
  <si>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</si>
  <si>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</si>
  <si>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</si>
  <si>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</si>
  <si>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</si>
  <si>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</si>
  <si>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</si>
  <si>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</si>
  <si>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</si>
  <si>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</si>
  <si>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</si>
  <si>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</si>
  <si>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</si>
  <si>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</si>
  <si>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</si>
  <si>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</si>
  <si>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</si>
  <si>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</si>
  <si>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</si>
  <si>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</si>
  <si>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</si>
  <si>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</si>
  <si>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</si>
  <si>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</si>
  <si>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</si>
  <si>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</si>
  <si>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</si>
  <si>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</si>
  <si>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</si>
  <si>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</si>
  <si>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</si>
  <si>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</si>
  <si>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</si>
  <si>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</si>
  <si>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</si>
  <si>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</si>
  <si>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</si>
  <si>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</si>
  <si>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</si>
  <si>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</si>
  <si>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</si>
  <si>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</si>
  <si>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</si>
  <si>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</si>
  <si>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</si>
  <si>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</si>
  <si>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</si>
  <si>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</si>
  <si>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</si>
  <si>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</si>
  <si>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</si>
  <si>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</si>
  <si>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</si>
  <si>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</si>
  <si>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</si>
  <si>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</si>
  <si>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</si>
  <si>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</si>
  <si>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</si>
  <si>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</si>
  <si>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</si>
  <si>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</si>
  <si>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</si>
  <si>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</si>
  <si>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</si>
  <si>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</si>
  <si>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</si>
  <si>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</si>
  <si>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</si>
  <si>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</si>
  <si>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</si>
  <si>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</si>
  <si>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</si>
  <si>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</si>
  <si>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</si>
  <si>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</si>
  <si>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</si>
  <si>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</si>
  <si>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</si>
  <si>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</si>
  <si>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</si>
  <si>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</si>
  <si>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</si>
  <si>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</si>
  <si>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</si>
  <si>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</si>
  <si>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</si>
  <si>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</si>
  <si>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</si>
  <si>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</si>
  <si>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</si>
  <si>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</si>
  <si>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</si>
  <si>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</si>
  <si>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</si>
  <si>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</si>
  <si>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</si>
  <si>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</si>
  <si>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</si>
  <si>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</si>
  <si>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</si>
  <si>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</si>
  <si>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</si>
  <si>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</si>
  <si>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</si>
  <si>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</si>
  <si>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</si>
  <si>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</si>
  <si>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</si>
  <si>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</si>
  <si>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</si>
  <si>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</si>
  <si>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</si>
  <si>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</si>
  <si>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</si>
  <si>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</si>
  <si>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</si>
  <si>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</si>
  <si>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</si>
  <si>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</si>
  <si>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</si>
  <si>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</si>
  <si>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</si>
  <si>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</si>
  <si>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</si>
  <si>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</si>
  <si>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</si>
  <si>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</si>
  <si>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</si>
  <si>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</si>
  <si>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</si>
  <si>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</si>
  <si>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</si>
  <si>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</si>
  <si>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</si>
  <si>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</si>
  <si>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</si>
  <si>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</si>
  <si>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</si>
  <si>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</si>
  <si>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</si>
  <si>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</si>
  <si>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</si>
  <si>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</si>
  <si>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</si>
  <si>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</si>
  <si>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</si>
  <si>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</si>
  <si>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</si>
  <si>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</si>
  <si>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</si>
  <si>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</si>
  <si>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</si>
  <si>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</si>
  <si>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</si>
  <si>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</si>
  <si>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</si>
  <si>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</si>
  <si>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</si>
  <si>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</si>
  <si>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</si>
  <si>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</si>
  <si>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</si>
  <si>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</si>
  <si>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</si>
  <si>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</si>
  <si>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</si>
  <si>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</si>
  <si>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</si>
  <si>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</si>
  <si>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</si>
  <si>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</si>
  <si>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</si>
  <si>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</si>
  <si>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</si>
  <si>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</si>
  <si>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</si>
  <si>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</si>
  <si>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</si>
  <si>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</si>
  <si>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</si>
  <si>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</si>
  <si>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</si>
  <si>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</si>
  <si>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</si>
  <si>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</si>
  <si>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</si>
  <si>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</si>
  <si>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</si>
  <si>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</si>
  <si>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</si>
  <si>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</si>
  <si>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</si>
  <si>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</si>
  <si>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</si>
  <si>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</si>
  <si>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</si>
  <si>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</si>
  <si>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</si>
  <si>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</si>
  <si>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</si>
  <si>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</si>
  <si>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</si>
  <si>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</si>
  <si>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</si>
  <si>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</si>
  <si>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</si>
  <si>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</si>
  <si>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</si>
  <si>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</si>
  <si>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</si>
  <si>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</si>
  <si>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</si>
  <si>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</si>
  <si>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</si>
  <si>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</si>
  <si>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</si>
  <si>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</si>
  <si>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</si>
  <si>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</si>
  <si>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</si>
  <si>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</si>
  <si>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</si>
  <si>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</si>
  <si>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</si>
  <si>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</si>
  <si>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</si>
  <si>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</si>
  <si>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</si>
  <si>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</si>
  <si>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</si>
  <si>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</si>
  <si>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</si>
  <si>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</si>
  <si>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</si>
  <si>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</si>
  <si>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</si>
  <si>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</si>
  <si>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</si>
  <si>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</si>
  <si>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</si>
  <si>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</si>
  <si>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</si>
  <si>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</si>
  <si>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</si>
  <si>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</si>
  <si>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</si>
  <si>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</si>
  <si>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</si>
  <si>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</si>
  <si>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</si>
  <si>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</si>
  <si>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</si>
  <si>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</si>
  <si>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</si>
  <si>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</si>
  <si>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</si>
  <si>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</si>
  <si>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</si>
  <si>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</si>
  <si>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</si>
  <si>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</si>
  <si>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</si>
  <si>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</si>
  <si>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</si>
  <si>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</si>
  <si>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</si>
  <si>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</si>
  <si>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</si>
  <si>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</si>
  <si>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</si>
  <si>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</si>
  <si>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</si>
  <si>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</si>
  <si>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</si>
  <si>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</si>
  <si>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</si>
  <si>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</si>
  <si>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</si>
  <si>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</si>
  <si>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</si>
  <si>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</si>
  <si>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</si>
  <si>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</si>
  <si>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</si>
  <si>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</si>
  <si>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</si>
  <si>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</si>
  <si>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</si>
  <si>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</si>
  <si>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</si>
  <si>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</si>
  <si>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</si>
  <si>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</si>
  <si>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</si>
  <si>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</si>
  <si>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</si>
  <si>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</si>
  <si>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</si>
  <si>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</si>
  <si>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</si>
  <si>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</si>
  <si>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</si>
  <si>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</si>
  <si>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</si>
  <si>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</si>
  <si>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</si>
  <si>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</si>
  <si>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</si>
  <si>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</si>
  <si>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</si>
  <si>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</si>
  <si>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</si>
  <si>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</si>
  <si>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</si>
  <si>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</si>
  <si>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</si>
  <si>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</si>
  <si>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</si>
  <si>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</si>
  <si>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</si>
  <si>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</si>
  <si>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</si>
  <si>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</si>
  <si>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</si>
  <si>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</si>
  <si>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</si>
  <si>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</si>
  <si>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</si>
  <si>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</si>
  <si>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</si>
  <si>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</si>
  <si>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</si>
  <si>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</si>
  <si>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</si>
  <si>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</si>
  <si>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</si>
  <si>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</si>
  <si>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</si>
  <si>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</si>
  <si>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</si>
  <si>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</si>
  <si>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</si>
  <si>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</si>
  <si>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</si>
  <si>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</si>
  <si>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</si>
  <si>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</si>
  <si>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</si>
  <si>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</si>
  <si>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</si>
  <si>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</si>
  <si>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</si>
  <si>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</si>
  <si>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</si>
  <si>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</si>
  <si>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</si>
  <si>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</si>
  <si>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</si>
  <si>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</si>
  <si>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</si>
  <si>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</si>
  <si>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</si>
  <si>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</si>
  <si>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</si>
  <si>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</si>
  <si>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</si>
  <si>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</si>
  <si>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</si>
  <si>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</si>
  <si>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</si>
  <si>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</si>
  <si>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</si>
  <si>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</si>
  <si>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</si>
  <si>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</si>
  <si>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</si>
  <si>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</si>
  <si>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</si>
  <si>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</si>
  <si>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</si>
  <si>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</si>
  <si>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</si>
  <si>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</si>
  <si>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</si>
  <si>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</si>
  <si>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</si>
  <si>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</si>
  <si>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</si>
  <si>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</si>
  <si>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</si>
  <si>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</si>
  <si>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</si>
  <si>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</si>
  <si>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</si>
  <si>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</si>
  <si>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</si>
  <si>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</si>
  <si>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</si>
  <si>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</si>
  <si>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</si>
  <si>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</si>
  <si>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</si>
  <si>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</si>
  <si>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</si>
  <si>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</si>
  <si>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</si>
  <si>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</si>
  <si>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</si>
  <si>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</si>
  <si>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</si>
  <si>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</si>
  <si>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</si>
  <si>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</si>
  <si>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</si>
  <si>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</si>
  <si>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</si>
  <si>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Laura Williams</t>
  </si>
  <si>
    <t>Laura.Williams@bexley.gov.uk</t>
  </si>
  <si>
    <t>We do not currently have any extra care provision in the Borough.</t>
  </si>
  <si>
    <t>Best estimate is based on average number across the previous two years.</t>
  </si>
  <si>
    <t>We do not have specific care homes providing nursing care for younger people in this age bracket in borough. We commission appropriate placements outside the borough. This happens very rarely.</t>
  </si>
  <si>
    <t>This is based on best available data and reflects the number of people we are currently supporting plus the number of vacancies that can be commissioned based on quality and price.</t>
  </si>
  <si>
    <t>Based on best available data and reflects the number of people we are currently supporting plus the number of vacancies (from Capacity Tracker) that can be commissioned based on quality and price.</t>
  </si>
  <si>
    <t>Sometimes we lack capacity for people with the most complex needs in borough. This means on occasion we look for availability in neighbouring boroughs. We are able to offer choice of placement.</t>
  </si>
  <si>
    <t>Best estimate is based on the number of people we currently have in placement in borough</t>
  </si>
  <si>
    <t>We currently have 204 in placement in borough with 28 affordable voids.</t>
  </si>
  <si>
    <t>Once placed, people tend to remain settled in Supported Living accomodation.</t>
  </si>
  <si>
    <t>Bexley would highlight the difference in capacity and availability between nursing care and dementia nursing care (see Market Sustainability Plan and Capacity Plan).</t>
  </si>
  <si>
    <t>Since April, Providers have persistently flagged to us that they have capacity and have been seeking work.</t>
  </si>
  <si>
    <t xml:space="preserve">We have market intelligence to show that there is home care capacity in the market. </t>
  </si>
  <si>
    <t>We have a large number of providers and our main providers are able to sub-contract. This enables us to meet demand. We do not block contract; therefore there is no ceiling on the available hours.</t>
  </si>
  <si>
    <t>Given our situation in London, we can draw on a workforce from a wider area than our borough boundaries, which helps to alleviate workforce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</si>
</sst>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pageSetUpPr fitToPage="1"/>
  </sheetPr>
  <dimension ref="A1:AX89"/>
  <sheetViews>
    <sheetView showGridLines="0" zoomScaleNormal="10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scale="54" fitToHeight="0" orientation="portrait" r:id="rId1"/>
  <rowBreaks count="1" manualBreakCount="1">
    <brk id="5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sheetPr>
  <dimension ref="A1:AF94"/>
  <sheetViews>
    <sheetView showGridLines="0" tabSelected="1" topLeftCell="A78" zoomScale="70" zoomScaleNormal="70" workbookViewId="0">
      <selection activeCell="E85" sqref="E85"/>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557</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55</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56</v>
      </c>
      <c r="B19" s="3"/>
      <c r="C19" s="3"/>
      <c r="D19" s="3"/>
      <c r="E19" s="3"/>
      <c r="F19" s="3"/>
      <c r="G19" s="3"/>
      <c r="H19" s="3"/>
      <c r="I19" s="3"/>
      <c r="J19" s="3"/>
      <c r="K19" s="3"/>
    </row>
    <row r="20" spans="1:11" ht="15.6" x14ac:dyDescent="0.3">
      <c r="A20" s="35" t="s">
        <v>57</v>
      </c>
      <c r="B20" s="3"/>
      <c r="C20" s="3"/>
      <c r="D20" s="3"/>
      <c r="E20" s="3"/>
      <c r="F20" s="3"/>
      <c r="G20" s="3"/>
      <c r="H20" s="3"/>
      <c r="I20" s="3"/>
      <c r="J20" s="3"/>
      <c r="K20" s="3"/>
    </row>
    <row r="21" spans="1:11" ht="120.6" x14ac:dyDescent="0.3">
      <c r="A21" s="34" t="s">
        <v>58</v>
      </c>
      <c r="B21" s="3"/>
      <c r="C21" s="3"/>
      <c r="D21" s="3"/>
      <c r="E21" s="3"/>
      <c r="F21" s="3"/>
      <c r="G21" s="3"/>
      <c r="H21" s="3"/>
      <c r="I21" s="3"/>
      <c r="J21" s="3"/>
      <c r="K21" s="3"/>
    </row>
    <row r="22" spans="1:11" ht="60.6" x14ac:dyDescent="0.3">
      <c r="A22" s="34" t="s">
        <v>59</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60</v>
      </c>
      <c r="B24" s="3"/>
      <c r="C24" s="3"/>
      <c r="D24" s="3"/>
      <c r="E24" s="3"/>
      <c r="F24" s="3"/>
      <c r="G24" s="3"/>
      <c r="H24" s="3"/>
      <c r="I24" s="3"/>
      <c r="J24" s="3"/>
      <c r="K24" s="3"/>
    </row>
    <row r="25" spans="1:11" ht="15.6" x14ac:dyDescent="0.3">
      <c r="A25" s="36" t="s">
        <v>61</v>
      </c>
      <c r="B25" s="3"/>
      <c r="C25" s="3"/>
      <c r="D25" s="3"/>
      <c r="E25" s="3"/>
      <c r="F25" s="3"/>
      <c r="G25" s="3"/>
      <c r="H25" s="3"/>
      <c r="I25" s="3"/>
      <c r="J25" s="3"/>
      <c r="K25" s="3"/>
    </row>
    <row r="26" spans="1:11" ht="30.6" x14ac:dyDescent="0.3">
      <c r="A26" s="36" t="s">
        <v>62</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63</v>
      </c>
      <c r="B28" s="3"/>
      <c r="C28" s="3"/>
      <c r="D28" s="3"/>
      <c r="E28" s="3"/>
      <c r="F28" s="3"/>
      <c r="G28" s="3"/>
      <c r="H28" s="3"/>
      <c r="I28" s="3"/>
      <c r="J28" s="3"/>
      <c r="K28" s="3"/>
    </row>
    <row r="29" spans="1:11" ht="180.6" x14ac:dyDescent="0.3">
      <c r="A29" s="34" t="s">
        <v>64</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65</v>
      </c>
      <c r="B31" s="3"/>
      <c r="C31" s="3"/>
      <c r="D31" s="3"/>
      <c r="E31" s="3"/>
      <c r="F31" s="3"/>
      <c r="G31" s="3"/>
      <c r="H31" s="3"/>
      <c r="I31" s="3"/>
      <c r="J31" s="3"/>
      <c r="K31" s="3"/>
    </row>
    <row r="32" spans="1:11" ht="15.6" x14ac:dyDescent="0.3">
      <c r="A32" s="35" t="s">
        <v>66</v>
      </c>
      <c r="B32" s="3"/>
      <c r="C32" s="3"/>
      <c r="D32" s="3"/>
      <c r="E32" s="3"/>
      <c r="F32" s="3"/>
      <c r="G32" s="3"/>
      <c r="H32" s="3"/>
      <c r="I32" s="3"/>
      <c r="J32" s="3"/>
      <c r="K32" s="3"/>
    </row>
    <row r="33" spans="1:11" ht="150.6" x14ac:dyDescent="0.3">
      <c r="A33" s="34" t="s">
        <v>559</v>
      </c>
      <c r="B33" s="3"/>
      <c r="C33" s="3"/>
      <c r="D33" s="3"/>
      <c r="E33" s="3"/>
      <c r="F33" s="3"/>
      <c r="G33" s="3"/>
      <c r="H33" s="3"/>
      <c r="I33" s="3"/>
      <c r="J33" s="3"/>
      <c r="K33" s="3"/>
    </row>
    <row r="34" spans="1:11" ht="221.4" customHeight="1" x14ac:dyDescent="0.3">
      <c r="A34" s="34" t="s">
        <v>579</v>
      </c>
      <c r="B34" s="3"/>
      <c r="C34" s="3"/>
      <c r="D34" s="3"/>
      <c r="E34" s="3"/>
      <c r="F34" s="3"/>
      <c r="G34" s="3"/>
      <c r="H34" s="3"/>
      <c r="I34" s="3"/>
      <c r="J34" s="3"/>
      <c r="K34" s="3"/>
    </row>
    <row r="35" spans="1:11" ht="225.6" x14ac:dyDescent="0.3">
      <c r="A35" s="34" t="s">
        <v>580</v>
      </c>
      <c r="B35" s="3"/>
      <c r="C35" s="3"/>
      <c r="D35" s="3"/>
      <c r="E35" s="3"/>
      <c r="F35" s="3"/>
      <c r="G35" s="3"/>
      <c r="H35" s="3"/>
      <c r="I35" s="3"/>
      <c r="J35" s="3"/>
      <c r="K35" s="3"/>
    </row>
    <row r="36" spans="1:11" ht="30.6" x14ac:dyDescent="0.3">
      <c r="A36" s="38"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115</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27" t="s">
        <v>582</v>
      </c>
      <c r="C47" s="3"/>
      <c r="D47" s="3"/>
      <c r="E47" s="3"/>
      <c r="F47" s="3"/>
      <c r="G47" s="3"/>
      <c r="H47" s="3"/>
      <c r="I47" s="3"/>
      <c r="J47" s="3"/>
      <c r="K47" s="3"/>
    </row>
    <row r="48" spans="1:11" ht="15.6" x14ac:dyDescent="0.3">
      <c r="A48" s="7" t="s">
        <v>74</v>
      </c>
      <c r="B48" s="48" t="s">
        <v>583</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75</v>
      </c>
      <c r="B53" s="72" t="s">
        <v>76</v>
      </c>
      <c r="C53" s="73" t="s">
        <v>77</v>
      </c>
      <c r="D53" s="67" t="s">
        <v>78</v>
      </c>
      <c r="E53" s="69" t="s">
        <v>79</v>
      </c>
      <c r="F53" s="67" t="s">
        <v>80</v>
      </c>
      <c r="G53" s="8"/>
    </row>
    <row r="54" spans="1:11" ht="30" x14ac:dyDescent="0.3">
      <c r="A54" s="77" t="s">
        <v>81</v>
      </c>
      <c r="B54" s="41" t="s">
        <v>82</v>
      </c>
      <c r="C54" s="28">
        <v>275</v>
      </c>
      <c r="D54" s="28">
        <v>272</v>
      </c>
      <c r="E54" s="28">
        <v>274</v>
      </c>
      <c r="F54" s="29" t="s">
        <v>585</v>
      </c>
    </row>
    <row r="55" spans="1:11" ht="15" x14ac:dyDescent="0.3">
      <c r="A55" s="78"/>
      <c r="B55" s="42" t="s">
        <v>83</v>
      </c>
      <c r="C55" s="28">
        <v>299</v>
      </c>
      <c r="D55" s="28">
        <v>276</v>
      </c>
      <c r="E55" s="28">
        <v>276</v>
      </c>
      <c r="F55" s="29"/>
    </row>
    <row r="56" spans="1:11" ht="30" x14ac:dyDescent="0.3">
      <c r="A56" s="79" t="s">
        <v>84</v>
      </c>
      <c r="B56" s="42" t="s">
        <v>82</v>
      </c>
      <c r="C56" s="28">
        <v>20</v>
      </c>
      <c r="D56" s="28">
        <v>20</v>
      </c>
      <c r="E56" s="28">
        <v>20</v>
      </c>
      <c r="F56" s="29" t="s">
        <v>585</v>
      </c>
    </row>
    <row r="57" spans="1:11" ht="15" x14ac:dyDescent="0.3">
      <c r="A57" s="80"/>
      <c r="B57" s="42" t="s">
        <v>83</v>
      </c>
      <c r="C57" s="28">
        <v>21</v>
      </c>
      <c r="D57" s="28">
        <v>20</v>
      </c>
      <c r="E57" s="28">
        <v>20</v>
      </c>
      <c r="F57" s="29"/>
    </row>
    <row r="58" spans="1:11" ht="30" x14ac:dyDescent="0.3">
      <c r="A58" s="79" t="s">
        <v>85</v>
      </c>
      <c r="B58" s="42" t="s">
        <v>82</v>
      </c>
      <c r="C58" s="28">
        <v>389</v>
      </c>
      <c r="D58" s="28">
        <v>388</v>
      </c>
      <c r="E58" s="28">
        <v>389</v>
      </c>
      <c r="F58" s="29" t="s">
        <v>585</v>
      </c>
    </row>
    <row r="59" spans="1:11" ht="15" x14ac:dyDescent="0.3">
      <c r="A59" s="80"/>
      <c r="B59" s="42" t="s">
        <v>83</v>
      </c>
      <c r="C59" s="28">
        <v>427</v>
      </c>
      <c r="D59" s="28">
        <v>397</v>
      </c>
      <c r="E59" s="28">
        <v>397</v>
      </c>
      <c r="F59" s="29"/>
    </row>
    <row r="60" spans="1:11" ht="30" x14ac:dyDescent="0.3">
      <c r="A60" s="79" t="s">
        <v>86</v>
      </c>
      <c r="B60" s="42" t="s">
        <v>82</v>
      </c>
      <c r="C60" s="28">
        <v>146</v>
      </c>
      <c r="D60" s="28">
        <v>131</v>
      </c>
      <c r="E60" s="28">
        <v>139</v>
      </c>
      <c r="F60" s="29" t="s">
        <v>585</v>
      </c>
    </row>
    <row r="61" spans="1:11" ht="15" x14ac:dyDescent="0.3">
      <c r="A61" s="80"/>
      <c r="B61" s="42" t="s">
        <v>83</v>
      </c>
      <c r="C61" s="28">
        <v>155</v>
      </c>
      <c r="D61" s="28">
        <v>136</v>
      </c>
      <c r="E61" s="28">
        <v>139</v>
      </c>
      <c r="F61" s="29"/>
    </row>
    <row r="62" spans="1:11" ht="30" x14ac:dyDescent="0.3">
      <c r="A62" s="77" t="s">
        <v>87</v>
      </c>
      <c r="B62" s="42" t="s">
        <v>82</v>
      </c>
      <c r="C62" s="28">
        <v>1430</v>
      </c>
      <c r="D62" s="28">
        <v>1453</v>
      </c>
      <c r="E62" s="28">
        <v>1442</v>
      </c>
      <c r="F62" s="29" t="s">
        <v>585</v>
      </c>
    </row>
    <row r="63" spans="1:11" ht="15" x14ac:dyDescent="0.3">
      <c r="A63" s="78"/>
      <c r="B63" s="42" t="s">
        <v>88</v>
      </c>
      <c r="C63" s="28">
        <v>632646</v>
      </c>
      <c r="D63" s="28">
        <v>631301</v>
      </c>
      <c r="E63" s="28">
        <v>669902</v>
      </c>
      <c r="F63" s="29"/>
    </row>
    <row r="64" spans="1:11" ht="30" x14ac:dyDescent="0.3">
      <c r="A64" s="77" t="s">
        <v>89</v>
      </c>
      <c r="B64" s="42" t="s">
        <v>82</v>
      </c>
      <c r="C64" s="28">
        <v>263</v>
      </c>
      <c r="D64" s="28">
        <v>283</v>
      </c>
      <c r="E64" s="28">
        <v>273</v>
      </c>
      <c r="F64" s="29" t="s">
        <v>585</v>
      </c>
    </row>
    <row r="65" spans="1:9" ht="15" x14ac:dyDescent="0.3">
      <c r="A65" s="78"/>
      <c r="B65" s="42" t="s">
        <v>88</v>
      </c>
      <c r="C65" s="28">
        <v>169551</v>
      </c>
      <c r="D65" s="28">
        <v>172432</v>
      </c>
      <c r="E65" s="28">
        <v>192296</v>
      </c>
      <c r="F65" s="29"/>
    </row>
    <row r="66" spans="1:9" ht="30" x14ac:dyDescent="0.3">
      <c r="A66" s="77" t="s">
        <v>90</v>
      </c>
      <c r="B66" s="42" t="s">
        <v>82</v>
      </c>
      <c r="C66" s="28">
        <v>0</v>
      </c>
      <c r="D66" s="28">
        <v>0</v>
      </c>
      <c r="E66" s="28">
        <v>0</v>
      </c>
      <c r="F66" s="29" t="s">
        <v>584</v>
      </c>
    </row>
    <row r="67" spans="1:9" ht="30" x14ac:dyDescent="0.3">
      <c r="A67" s="78"/>
      <c r="B67" s="42" t="s">
        <v>91</v>
      </c>
      <c r="C67" s="28">
        <v>0</v>
      </c>
      <c r="D67" s="28">
        <v>0</v>
      </c>
      <c r="E67" s="28">
        <v>0</v>
      </c>
      <c r="F67" s="29" t="s">
        <v>584</v>
      </c>
    </row>
    <row r="68" spans="1:9" ht="30" x14ac:dyDescent="0.3">
      <c r="A68" s="79" t="s">
        <v>92</v>
      </c>
      <c r="B68" s="42" t="s">
        <v>82</v>
      </c>
      <c r="C68" s="28">
        <v>0</v>
      </c>
      <c r="D68" s="28">
        <v>0</v>
      </c>
      <c r="E68" s="28">
        <v>0</v>
      </c>
      <c r="F68" s="29" t="s">
        <v>584</v>
      </c>
    </row>
    <row r="69" spans="1:9" ht="30" x14ac:dyDescent="0.3">
      <c r="A69" s="80"/>
      <c r="B69" s="42" t="s">
        <v>91</v>
      </c>
      <c r="C69" s="28">
        <v>0</v>
      </c>
      <c r="D69" s="28">
        <v>0</v>
      </c>
      <c r="E69" s="28">
        <v>0</v>
      </c>
      <c r="F69" s="29" t="s">
        <v>584</v>
      </c>
    </row>
    <row r="70" spans="1:9" ht="30" x14ac:dyDescent="0.3">
      <c r="A70" s="79" t="s">
        <v>93</v>
      </c>
      <c r="B70" s="42" t="s">
        <v>82</v>
      </c>
      <c r="C70" s="28">
        <v>173</v>
      </c>
      <c r="D70" s="28">
        <v>190</v>
      </c>
      <c r="E70" s="28">
        <v>204</v>
      </c>
      <c r="F70" s="30" t="s">
        <v>590</v>
      </c>
    </row>
    <row r="71" spans="1:9" ht="30" x14ac:dyDescent="0.3">
      <c r="A71" s="80"/>
      <c r="B71" s="42" t="s">
        <v>91</v>
      </c>
      <c r="C71" s="28">
        <v>173</v>
      </c>
      <c r="D71" s="28">
        <v>190</v>
      </c>
      <c r="E71" s="28">
        <v>204</v>
      </c>
      <c r="F71" s="29" t="s">
        <v>592</v>
      </c>
    </row>
    <row r="72" spans="1:9" ht="15.6" customHeight="1" x14ac:dyDescent="0.3">
      <c r="A72" s="75"/>
      <c r="B72" s="75"/>
      <c r="C72" s="75"/>
      <c r="D72" s="75"/>
      <c r="E72" s="75"/>
      <c r="F72" s="70"/>
      <c r="G72" s="70"/>
      <c r="H72" s="70"/>
      <c r="I72" s="70"/>
    </row>
    <row r="74" spans="1:9" ht="54" customHeight="1" x14ac:dyDescent="0.3">
      <c r="A74" s="68" t="s">
        <v>75</v>
      </c>
      <c r="B74" s="68" t="s">
        <v>94</v>
      </c>
      <c r="C74" s="67" t="s">
        <v>95</v>
      </c>
      <c r="D74" s="67" t="s">
        <v>96</v>
      </c>
      <c r="E74" s="67" t="s">
        <v>97</v>
      </c>
      <c r="F74" s="67" t="s">
        <v>80</v>
      </c>
    </row>
    <row r="75" spans="1:9" ht="60" x14ac:dyDescent="0.3">
      <c r="A75" s="77" t="s">
        <v>81</v>
      </c>
      <c r="B75" s="42" t="s">
        <v>98</v>
      </c>
      <c r="C75" s="28">
        <f>SUM(127+70+85)</f>
        <v>282</v>
      </c>
      <c r="D75" s="28">
        <f>SUM(204+70)/(127+70+85)*100</f>
        <v>97.163120567375884</v>
      </c>
      <c r="E75" s="74" t="s">
        <v>558</v>
      </c>
      <c r="F75" s="29" t="s">
        <v>593</v>
      </c>
    </row>
    <row r="76" spans="1:9" ht="75" x14ac:dyDescent="0.3">
      <c r="A76" s="78"/>
      <c r="B76" s="42" t="s">
        <v>99</v>
      </c>
      <c r="C76" s="28">
        <f>SUM(78+75)+23</f>
        <v>176</v>
      </c>
      <c r="D76" s="28">
        <f>SUM(153/176)*100</f>
        <v>86.931818181818173</v>
      </c>
      <c r="E76" s="74" t="s">
        <v>558</v>
      </c>
      <c r="F76" s="29" t="s">
        <v>588</v>
      </c>
    </row>
    <row r="77" spans="1:9" ht="60" x14ac:dyDescent="0.3">
      <c r="A77" s="79" t="s">
        <v>84</v>
      </c>
      <c r="B77" s="42" t="s">
        <v>98</v>
      </c>
      <c r="C77" s="28">
        <f>SUM(6+14+1)</f>
        <v>21</v>
      </c>
      <c r="D77" s="28">
        <f>SUM(6+14)/(6+14+1)*100</f>
        <v>95.238095238095227</v>
      </c>
      <c r="E77" s="74" t="s">
        <v>578</v>
      </c>
      <c r="F77" s="29"/>
    </row>
    <row r="78" spans="1:9" ht="75" x14ac:dyDescent="0.3">
      <c r="A78" s="80"/>
      <c r="B78" s="42" t="s">
        <v>99</v>
      </c>
      <c r="C78" s="28">
        <f>(15+3)</f>
        <v>18</v>
      </c>
      <c r="D78" s="28">
        <v>100</v>
      </c>
      <c r="E78" s="74" t="s">
        <v>578</v>
      </c>
      <c r="F78" s="29" t="s">
        <v>586</v>
      </c>
    </row>
    <row r="79" spans="1:9" ht="45" x14ac:dyDescent="0.3">
      <c r="A79" s="79" t="s">
        <v>85</v>
      </c>
      <c r="B79" s="42" t="s">
        <v>98</v>
      </c>
      <c r="C79" s="28">
        <f>SUM(285+63+87)</f>
        <v>435</v>
      </c>
      <c r="D79" s="28">
        <f>SUM(326+63)/(285+63+87)*100</f>
        <v>89.425287356321832</v>
      </c>
      <c r="E79" s="74" t="s">
        <v>412</v>
      </c>
      <c r="F79" s="29"/>
    </row>
    <row r="80" spans="1:9" ht="60" x14ac:dyDescent="0.3">
      <c r="A80" s="80"/>
      <c r="B80" s="42" t="s">
        <v>99</v>
      </c>
      <c r="C80" s="28">
        <f>SUM(91+170)+45</f>
        <v>306</v>
      </c>
      <c r="D80" s="28">
        <f>SUM(261/306)*100</f>
        <v>85.294117647058826</v>
      </c>
      <c r="E80" s="74" t="s">
        <v>412</v>
      </c>
      <c r="F80" s="29" t="s">
        <v>587</v>
      </c>
    </row>
    <row r="81" spans="1:6" ht="60" x14ac:dyDescent="0.3">
      <c r="A81" s="79" t="s">
        <v>86</v>
      </c>
      <c r="B81" s="42" t="s">
        <v>98</v>
      </c>
      <c r="C81" s="28">
        <f>SUM(41+98+5)</f>
        <v>144</v>
      </c>
      <c r="D81" s="28">
        <f>SUM(41+98)/(41+98+5)*100</f>
        <v>96.527777777777786</v>
      </c>
      <c r="E81" s="74" t="s">
        <v>578</v>
      </c>
      <c r="F81" s="29"/>
    </row>
    <row r="82" spans="1:6" ht="75" x14ac:dyDescent="0.3">
      <c r="A82" s="80"/>
      <c r="B82" s="42" t="s">
        <v>99</v>
      </c>
      <c r="C82" s="28">
        <f>SUM(114+2)+9</f>
        <v>125</v>
      </c>
      <c r="D82" s="28">
        <f>SUM(116/125)*100</f>
        <v>92.800000000000011</v>
      </c>
      <c r="E82" s="74" t="s">
        <v>578</v>
      </c>
      <c r="F82" s="29" t="s">
        <v>588</v>
      </c>
    </row>
    <row r="83" spans="1:6" ht="75" x14ac:dyDescent="0.3">
      <c r="A83" s="77" t="s">
        <v>87</v>
      </c>
      <c r="B83" s="42" t="s">
        <v>98</v>
      </c>
      <c r="C83" s="28">
        <v>1442</v>
      </c>
      <c r="D83" s="28">
        <v>100</v>
      </c>
      <c r="E83" s="74" t="s">
        <v>412</v>
      </c>
      <c r="F83" s="29" t="s">
        <v>596</v>
      </c>
    </row>
    <row r="84" spans="1:6" ht="60" x14ac:dyDescent="0.3">
      <c r="A84" s="78"/>
      <c r="B84" s="42" t="s">
        <v>100</v>
      </c>
      <c r="C84" s="28">
        <v>56661</v>
      </c>
      <c r="D84" s="28">
        <f>SUM(53512/56661)*100</f>
        <v>94.442385415012083</v>
      </c>
      <c r="E84" s="74" t="s">
        <v>412</v>
      </c>
      <c r="F84" s="29" t="s">
        <v>597</v>
      </c>
    </row>
    <row r="85" spans="1:6" ht="45" x14ac:dyDescent="0.3">
      <c r="A85" s="77" t="s">
        <v>89</v>
      </c>
      <c r="B85" s="42" t="s">
        <v>98</v>
      </c>
      <c r="C85" s="28">
        <v>273</v>
      </c>
      <c r="D85" s="28">
        <v>100</v>
      </c>
      <c r="E85" s="74" t="s">
        <v>412</v>
      </c>
      <c r="F85" s="29" t="s">
        <v>595</v>
      </c>
    </row>
    <row r="86" spans="1:6" ht="45" x14ac:dyDescent="0.3">
      <c r="A86" s="78"/>
      <c r="B86" s="42" t="s">
        <v>100</v>
      </c>
      <c r="C86" s="28">
        <v>16355</v>
      </c>
      <c r="D86" s="28">
        <f>SUM(15444/16355)*100</f>
        <v>94.429837970039742</v>
      </c>
      <c r="E86" s="74" t="s">
        <v>412</v>
      </c>
      <c r="F86" s="29" t="s">
        <v>594</v>
      </c>
    </row>
    <row r="87" spans="1:6" ht="45" x14ac:dyDescent="0.3">
      <c r="A87" s="77" t="s">
        <v>90</v>
      </c>
      <c r="B87" s="42" t="s">
        <v>98</v>
      </c>
      <c r="C87" s="28">
        <v>0</v>
      </c>
      <c r="D87" s="28">
        <v>0</v>
      </c>
      <c r="E87" s="74" t="s">
        <v>581</v>
      </c>
      <c r="F87" s="29" t="s">
        <v>584</v>
      </c>
    </row>
    <row r="88" spans="1:6" ht="45" x14ac:dyDescent="0.3">
      <c r="A88" s="78"/>
      <c r="B88" s="44" t="s">
        <v>101</v>
      </c>
      <c r="C88" s="28">
        <v>0</v>
      </c>
      <c r="D88" s="28">
        <v>0</v>
      </c>
      <c r="E88" s="74" t="s">
        <v>581</v>
      </c>
      <c r="F88" s="29" t="s">
        <v>584</v>
      </c>
    </row>
    <row r="89" spans="1:6" ht="45" x14ac:dyDescent="0.3">
      <c r="A89" s="79" t="s">
        <v>92</v>
      </c>
      <c r="B89" s="42" t="s">
        <v>98</v>
      </c>
      <c r="C89" s="28">
        <v>0</v>
      </c>
      <c r="D89" s="28">
        <v>0</v>
      </c>
      <c r="E89" s="74" t="s">
        <v>581</v>
      </c>
      <c r="F89" s="29" t="s">
        <v>584</v>
      </c>
    </row>
    <row r="90" spans="1:6" ht="45" x14ac:dyDescent="0.3">
      <c r="A90" s="80"/>
      <c r="B90" s="44" t="s">
        <v>101</v>
      </c>
      <c r="C90" s="28">
        <v>0</v>
      </c>
      <c r="D90" s="28">
        <v>0</v>
      </c>
      <c r="E90" s="74" t="s">
        <v>581</v>
      </c>
      <c r="F90" s="29" t="s">
        <v>584</v>
      </c>
    </row>
    <row r="91" spans="1:6" ht="60" x14ac:dyDescent="0.3">
      <c r="A91" s="79" t="s">
        <v>93</v>
      </c>
      <c r="B91" s="42" t="s">
        <v>98</v>
      </c>
      <c r="C91" s="28">
        <f>SUM(204+28)</f>
        <v>232</v>
      </c>
      <c r="D91" s="28">
        <f>SUM(204/232)*100</f>
        <v>87.931034482758619</v>
      </c>
      <c r="E91" s="74" t="s">
        <v>558</v>
      </c>
      <c r="F91" s="29" t="s">
        <v>591</v>
      </c>
    </row>
    <row r="92" spans="1:6" ht="75" x14ac:dyDescent="0.3">
      <c r="A92" s="80"/>
      <c r="B92" s="44" t="s">
        <v>101</v>
      </c>
      <c r="C92" s="28">
        <f>SUM(204+28)</f>
        <v>232</v>
      </c>
      <c r="D92" s="28">
        <f>SUM(204/232)*100</f>
        <v>87.931034482758619</v>
      </c>
      <c r="E92" s="74" t="s">
        <v>558</v>
      </c>
      <c r="F92" s="29" t="s">
        <v>589</v>
      </c>
    </row>
    <row r="93" spans="1:6" x14ac:dyDescent="0.3">
      <c r="A93" s="3"/>
    </row>
    <row r="94" spans="1:6" ht="15" x14ac:dyDescent="0.3">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24" fitToWidth="0" fitToHeight="0" orientation="portrait" r:id="rId1"/>
  <colBreaks count="1" manualBreakCount="1">
    <brk id="6" max="93" man="1"/>
  </colBreaks>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109375" customWidth="1"/>
  </cols>
  <sheetData>
    <row r="1" spans="1:1" x14ac:dyDescent="0.3">
      <c r="A1" t="s">
        <v>411</v>
      </c>
    </row>
    <row r="3" spans="1:1" ht="43.2" x14ac:dyDescent="0.3">
      <c r="A3" s="70" t="s">
        <v>581</v>
      </c>
    </row>
    <row r="4" spans="1:1" ht="57.6" x14ac:dyDescent="0.3">
      <c r="A4" s="70" t="s">
        <v>578</v>
      </c>
    </row>
    <row r="5" spans="1:1" ht="57.6" x14ac:dyDescent="0.3">
      <c r="A5" s="70" t="s">
        <v>558</v>
      </c>
    </row>
    <row r="6" spans="1:1" ht="43.2" x14ac:dyDescent="0.3">
      <c r="A6" s="70" t="s">
        <v>412</v>
      </c>
    </row>
    <row r="7" spans="1:1" ht="43.2" x14ac:dyDescent="0.3">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6640625" customWidth="1"/>
    <col min="132" max="132" width="8.6640625" customWidth="1"/>
    <col min="148" max="148" width="8.664062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
      <c r="A5" t="s">
        <v>556</v>
      </c>
      <c r="B5" t="str">
        <f>IF(ISBLANK('Capacity Template'!B42),"BLANK",'Capacity Template'!B42)</f>
        <v>Bexley</v>
      </c>
      <c r="C5" t="str">
        <f>IF(ISBLANK('Capacity Template'!B42),"BLANK",INDEX('Source - LAs List'!$B$2:$B$154,MATCH('Capacity Template'!B42,'Source - LAs List'!$A$2:$A$154,0)))</f>
        <v>E09000004</v>
      </c>
      <c r="D5" t="str">
        <f>IF(ISBLANK('Capacity Template'!B47),"BLANK",'Capacity Template'!B47)</f>
        <v>Laura Williams</v>
      </c>
      <c r="E5" t="str">
        <f>IF(ISBLANK('Capacity Template'!B48),"BLANK",'Capacity Template'!B48)</f>
        <v>Laura.Williams@bexley.gov.uk</v>
      </c>
      <c r="F5">
        <f>IF(ISBLANK(INDEX('Capacity Template'!$C$54:$C$71,1)),"BLANK",INDEX('Capacity Template'!$C$54:$C$71,1))</f>
        <v>275</v>
      </c>
      <c r="G5">
        <f>IF(ISBLANK(INDEX('Capacity Template'!$C$54:$C$71,2)),"BLANK",INDEX('Capacity Template'!$C$54:$C$71,2))</f>
        <v>299</v>
      </c>
      <c r="H5">
        <f>IF(ISBLANK(INDEX('Capacity Template'!$C$54:$C$71,3)),"BLANK",INDEX('Capacity Template'!$C$54:$C$71,3))</f>
        <v>20</v>
      </c>
      <c r="I5">
        <f>IF(ISBLANK(INDEX('Capacity Template'!$C$54:$C$71,4)),"BLANK",INDEX('Capacity Template'!$C$54:$C$71,4))</f>
        <v>21</v>
      </c>
      <c r="J5">
        <f>IF(ISBLANK(INDEX('Capacity Template'!$C$54:$C$71,5)),"BLANK",INDEX('Capacity Template'!$C$54:$C$71,5))</f>
        <v>389</v>
      </c>
      <c r="K5">
        <f>IF(ISBLANK(INDEX('Capacity Template'!$C$54:$C$71,6)),"BLANK",INDEX('Capacity Template'!$C$54:$C$71,6))</f>
        <v>427</v>
      </c>
      <c r="L5">
        <f>IF(ISBLANK(INDEX('Capacity Template'!$C$54:$C$71,7)),"BLANK",INDEX('Capacity Template'!$C$54:$C$71,7))</f>
        <v>146</v>
      </c>
      <c r="M5">
        <f>IF(ISBLANK(INDEX('Capacity Template'!$C$54:$C$71,8)),"BLANK",INDEX('Capacity Template'!$C$54:$C$71,8))</f>
        <v>155</v>
      </c>
      <c r="N5">
        <f>IF(ISBLANK(INDEX('Capacity Template'!$C$54:$C$71,9)),"BLANK",INDEX('Capacity Template'!$C$54:$C$71,9))</f>
        <v>1430</v>
      </c>
      <c r="O5">
        <f>IF(ISBLANK(INDEX('Capacity Template'!$C$54:$C$71,10)),"BLANK",INDEX('Capacity Template'!$C$54:$C$71,10))</f>
        <v>632646</v>
      </c>
      <c r="P5">
        <f>IF(ISBLANK(INDEX('Capacity Template'!$C$54:$C$71,11)),"BLANK",INDEX('Capacity Template'!$C$54:$C$71,11))</f>
        <v>263</v>
      </c>
      <c r="Q5">
        <f>IF(ISBLANK(INDEX('Capacity Template'!$C$54:$C$71,12)),"BLANK",INDEX('Capacity Template'!$C$54:$C$71,12))</f>
        <v>169551</v>
      </c>
      <c r="R5">
        <f>IF(ISBLANK(INDEX('Capacity Template'!$C$54:$C$71,13)),"BLANK",INDEX('Capacity Template'!$C$54:$C$71,13))</f>
        <v>0</v>
      </c>
      <c r="S5">
        <f>IF(ISBLANK(INDEX('Capacity Template'!$C$54:$C$71,14)),"BLANK",INDEX('Capacity Template'!$C$54:$C$71,14))</f>
        <v>0</v>
      </c>
      <c r="T5">
        <f>IF(ISBLANK(INDEX('Capacity Template'!$C$54:$C$71,15)),"BLANK",INDEX('Capacity Template'!$C$54:$C$71,15))</f>
        <v>0</v>
      </c>
      <c r="U5">
        <f>IF(ISBLANK(INDEX('Capacity Template'!$C$54:$C$71,16)),"BLANK",INDEX('Capacity Template'!$C$54:$C$71,16))</f>
        <v>0</v>
      </c>
      <c r="V5">
        <f>IF(ISBLANK(INDEX('Capacity Template'!$C$54:$C$71,17)),"BLANK",INDEX('Capacity Template'!$C$54:$C$71,17))</f>
        <v>173</v>
      </c>
      <c r="W5">
        <f>IF(ISBLANK(INDEX('Capacity Template'!$C$54:$C$71,18)),"BLANK",INDEX('Capacity Template'!$C$54:$C$71,18))</f>
        <v>173</v>
      </c>
      <c r="X5">
        <f>IF(ISBLANK(INDEX('Capacity Template'!$D$54:$D$71,1)),"BLANK",INDEX('Capacity Template'!$D$54:$D$71,1))</f>
        <v>272</v>
      </c>
      <c r="Y5">
        <f>IF(ISBLANK(INDEX('Capacity Template'!$D$54:$D$71,2)),"BLANK",INDEX('Capacity Template'!$D$54:$D$71,2))</f>
        <v>276</v>
      </c>
      <c r="Z5">
        <f>IF(ISBLANK(INDEX('Capacity Template'!$D$54:$D$71,3)),"BLANK",INDEX('Capacity Template'!$D$54:$D$71,3))</f>
        <v>20</v>
      </c>
      <c r="AA5">
        <f>IF(ISBLANK(INDEX('Capacity Template'!$D$54:$D$71,4)),"BLANK",INDEX('Capacity Template'!$D$54:$D$71,4))</f>
        <v>20</v>
      </c>
      <c r="AB5">
        <f>IF(ISBLANK(INDEX('Capacity Template'!$D$54:$D$71,5)),"BLANK",INDEX('Capacity Template'!$D$54:$D$71,5))</f>
        <v>388</v>
      </c>
      <c r="AC5">
        <f>IF(ISBLANK(INDEX('Capacity Template'!$D$54:$D$71,6)),"BLANK",INDEX('Capacity Template'!$D$54:$D$71,6))</f>
        <v>397</v>
      </c>
      <c r="AD5">
        <f>IF(ISBLANK(INDEX('Capacity Template'!$D$54:$D$71,7)),"BLANK",INDEX('Capacity Template'!$D$54:$D$71,7))</f>
        <v>131</v>
      </c>
      <c r="AE5">
        <f>IF(ISBLANK(INDEX('Capacity Template'!$D$54:$D$71,8)),"BLANK",INDEX('Capacity Template'!$D$54:$D$71,8))</f>
        <v>136</v>
      </c>
      <c r="AF5">
        <f>IF(ISBLANK(INDEX('Capacity Template'!$D$54:$D$71,9)),"BLANK",INDEX('Capacity Template'!$D$54:$D$71,9))</f>
        <v>1453</v>
      </c>
      <c r="AG5">
        <f>IF(ISBLANK(INDEX('Capacity Template'!$D$54:$D$71,10)),"BLANK",INDEX('Capacity Template'!$D$54:$D$71,10))</f>
        <v>631301</v>
      </c>
      <c r="AH5">
        <f>IF(ISBLANK(INDEX('Capacity Template'!$D$54:$D$71,11)),"BLANK",INDEX('Capacity Template'!$D$54:$D$71,11))</f>
        <v>283</v>
      </c>
      <c r="AI5">
        <f>IF(ISBLANK(INDEX('Capacity Template'!$D$54:$D$71,12)),"BLANK",INDEX('Capacity Template'!$D$54:$D$71,12))</f>
        <v>172432</v>
      </c>
      <c r="AJ5">
        <f>IF(ISBLANK(INDEX('Capacity Template'!$D$54:$D$71,13)),"BLANK",INDEX('Capacity Template'!$D$54:$D$71,13))</f>
        <v>0</v>
      </c>
      <c r="AK5">
        <f>IF(ISBLANK(INDEX('Capacity Template'!$D$54:$D$71,14)),"BLANK",INDEX('Capacity Template'!$D$54:$D$71,14))</f>
        <v>0</v>
      </c>
      <c r="AL5">
        <f>IF(ISBLANK(INDEX('Capacity Template'!$D$54:$D$71,15)),"BLANK",INDEX('Capacity Template'!$D$54:$D$71,15))</f>
        <v>0</v>
      </c>
      <c r="AM5">
        <f>IF(ISBLANK(INDEX('Capacity Template'!$D$54:$D$71,16)),"BLANK",INDEX('Capacity Template'!$D$54:$D$71,16))</f>
        <v>0</v>
      </c>
      <c r="AN5">
        <f>IF(ISBLANK(INDEX('Capacity Template'!$D$54:$D$71,17)),"BLANK",INDEX('Capacity Template'!$D$54:$D$71,17))</f>
        <v>190</v>
      </c>
      <c r="AO5">
        <f>IF(ISBLANK(INDEX('Capacity Template'!$D$54:$D$71,18)),"BLANK",INDEX('Capacity Template'!$D$54:$D$71,18))</f>
        <v>190</v>
      </c>
      <c r="AP5">
        <f>IF(ISBLANK(INDEX('Capacity Template'!$E$54:$E$71,1)),"BLANK",INDEX('Capacity Template'!$E$54:$E$71,1))</f>
        <v>274</v>
      </c>
      <c r="AQ5">
        <f>IF(ISBLANK(INDEX('Capacity Template'!$E$54:$E$71,2)),"BLANK",INDEX('Capacity Template'!$E$54:$E$71,2))</f>
        <v>276</v>
      </c>
      <c r="AR5">
        <f>IF(ISBLANK(INDEX('Capacity Template'!$E$54:$E$71,3)),"BLANK",INDEX('Capacity Template'!$E$54:$E$71,3))</f>
        <v>20</v>
      </c>
      <c r="AS5">
        <f>IF(ISBLANK(INDEX('Capacity Template'!$E$54:$E$71,4)),"BLANK",INDEX('Capacity Template'!$E$54:$E$71,4))</f>
        <v>20</v>
      </c>
      <c r="AT5">
        <f>IF(ISBLANK(INDEX('Capacity Template'!$E$54:$E$71,5)),"BLANK",INDEX('Capacity Template'!$E$54:$E$71,5))</f>
        <v>389</v>
      </c>
      <c r="AU5">
        <f>IF(ISBLANK(INDEX('Capacity Template'!$E$54:$E$71,6)),"BLANK",INDEX('Capacity Template'!$E$54:$E$71,6))</f>
        <v>397</v>
      </c>
      <c r="AV5">
        <f>IF(ISBLANK(INDEX('Capacity Template'!$E$54:$E$71,7)),"BLANK",INDEX('Capacity Template'!$E$54:$E$71,7))</f>
        <v>139</v>
      </c>
      <c r="AW5">
        <f>IF(ISBLANK(INDEX('Capacity Template'!$E$54:$E$71,8)),"BLANK",INDEX('Capacity Template'!$E$54:$E$71,8))</f>
        <v>139</v>
      </c>
      <c r="AX5">
        <f>IF(ISBLANK(INDEX('Capacity Template'!$E$54:$E$71,9)),"BLANK",INDEX('Capacity Template'!$E$54:$E$71,9))</f>
        <v>1442</v>
      </c>
      <c r="AY5">
        <f>IF(ISBLANK(INDEX('Capacity Template'!$E$54:$E$71,10)),"BLANK",INDEX('Capacity Template'!$E$54:$E$71,10))</f>
        <v>669902</v>
      </c>
      <c r="AZ5">
        <f>IF(ISBLANK(INDEX('Capacity Template'!$E$54:$E$71,11)),"BLANK",INDEX('Capacity Template'!$E$54:$E$71,11))</f>
        <v>273</v>
      </c>
      <c r="BA5">
        <f>IF(ISBLANK(INDEX('Capacity Template'!$E$54:$E$71,12)),"BLANK",INDEX('Capacity Template'!$E$54:$E$71,12))</f>
        <v>192296</v>
      </c>
      <c r="BB5">
        <f>IF(ISBLANK(INDEX('Capacity Template'!$E$54:$E$71,13)),"BLANK",INDEX('Capacity Template'!$E$54:$E$71,13))</f>
        <v>0</v>
      </c>
      <c r="BC5">
        <f>IF(ISBLANK(INDEX('Capacity Template'!$E$54:$E$71,14)),"BLANK",INDEX('Capacity Template'!$E$54:$E$71,14))</f>
        <v>0</v>
      </c>
      <c r="BD5">
        <f>IF(ISBLANK(INDEX('Capacity Template'!$E$54:$E$71,15)),"BLANK",INDEX('Capacity Template'!$E$54:$E$71,15))</f>
        <v>0</v>
      </c>
      <c r="BE5">
        <f>IF(ISBLANK(INDEX('Capacity Template'!$E$54:$E$71,16)),"BLANK",INDEX('Capacity Template'!$E$54:$E$71,16))</f>
        <v>0</v>
      </c>
      <c r="BF5">
        <f>IF(ISBLANK(INDEX('Capacity Template'!$E$54:$E$71,17)),"BLANK",INDEX('Capacity Template'!$E$54:$E$71,17))</f>
        <v>204</v>
      </c>
      <c r="BG5">
        <f>IF(ISBLANK(INDEX('Capacity Template'!$E$54:$E$71,18)),"BLANK",INDEX('Capacity Template'!$E$54:$E$71,18))</f>
        <v>204</v>
      </c>
      <c r="BH5" t="str">
        <f>IF(ISBLANK(INDEX('Capacity Template'!$F$54:$F$71,1)),"BLANK",INDEX('Capacity Template'!$F$54:$F$71,1))</f>
        <v>Best estimate is based on average number across the previous two years.</v>
      </c>
      <c r="BI5" t="str">
        <f>IF(ISBLANK(INDEX('Capacity Template'!$F$54:$F$71,2)),"BLANK",INDEX('Capacity Template'!$F$54:$F$71,2))</f>
        <v>BLANK</v>
      </c>
      <c r="BJ5" t="str">
        <f>IF(ISBLANK(INDEX('Capacity Template'!$F$54:$F$71,3)),"BLANK",INDEX('Capacity Template'!$F$54:$F$71,3))</f>
        <v>Best estimate is based on average number across the previous two years.</v>
      </c>
      <c r="BK5" t="str">
        <f>IF(ISBLANK(INDEX('Capacity Template'!$F$54:$F$71,4)),"BLANK",INDEX('Capacity Template'!$F$54:$F$71,4))</f>
        <v>BLANK</v>
      </c>
      <c r="BL5" t="str">
        <f>IF(ISBLANK(INDEX('Capacity Template'!$F$54:$F$71,5)),"BLANK",INDEX('Capacity Template'!$F$54:$F$71,5))</f>
        <v>Best estimate is based on average number across the previous two years.</v>
      </c>
      <c r="BM5" t="str">
        <f>IF(ISBLANK(INDEX('Capacity Template'!$F$54:$F$71,6)),"BLANK",INDEX('Capacity Template'!$F$54:$F$71,6))</f>
        <v>BLANK</v>
      </c>
      <c r="BN5" t="str">
        <f>IF(ISBLANK(INDEX('Capacity Template'!$F$54:$F$71,7)),"BLANK",INDEX('Capacity Template'!$F$54:$F$71,7))</f>
        <v>Best estimate is based on average number across the previous two years.</v>
      </c>
      <c r="BO5" t="str">
        <f>IF(ISBLANK(INDEX('Capacity Template'!$F$54:$F$71,8)),"BLANK",INDEX('Capacity Template'!$F$54:$F$71,8))</f>
        <v>BLANK</v>
      </c>
      <c r="BP5" t="str">
        <f>IF(ISBLANK(INDEX('Capacity Template'!$F$54:$F$71,9)),"BLANK",INDEX('Capacity Template'!$F$54:$F$71,9))</f>
        <v>Best estimate is based on average number across the previous two years.</v>
      </c>
      <c r="BQ5" t="str">
        <f>IF(ISBLANK(INDEX('Capacity Template'!$F$54:$F$71,10)),"BLANK",INDEX('Capacity Template'!$F$54:$F$71,10))</f>
        <v>BLANK</v>
      </c>
      <c r="BR5" t="str">
        <f>IF(ISBLANK(INDEX('Capacity Template'!$F$54:$F$71,11)),"BLANK",INDEX('Capacity Template'!$F$54:$F$71,11))</f>
        <v>Best estimate is based on average number across the previous two years.</v>
      </c>
      <c r="BS5" t="str">
        <f>IF(ISBLANK(INDEX('Capacity Template'!$F$54:$F$71,12)),"BLANK",INDEX('Capacity Template'!$F$54:$F$71,12))</f>
        <v>BLANK</v>
      </c>
      <c r="BT5" t="str">
        <f>IF(ISBLANK(INDEX('Capacity Template'!$F$54:$F$71,13)),"BLANK",INDEX('Capacity Template'!$F$54:$F$71,13))</f>
        <v>We do not currently have any extra care provision in the Borough.</v>
      </c>
      <c r="BU5" t="str">
        <f>IF(ISBLANK(INDEX('Capacity Template'!$F$54:$F$71,14)),"BLANK",INDEX('Capacity Template'!$F$54:$F$71,14))</f>
        <v>We do not currently have any extra care provision in the Borough.</v>
      </c>
      <c r="BV5" t="str">
        <f>IF(ISBLANK(INDEX('Capacity Template'!$F$54:$F$71,15)),"BLANK",INDEX('Capacity Template'!$F$54:$F$71,15))</f>
        <v>We do not currently have any extra care provision in the Borough.</v>
      </c>
      <c r="BW5" t="str">
        <f>IF(ISBLANK(INDEX('Capacity Template'!$F$54:$F$71,16)),"BLANK",INDEX('Capacity Template'!$F$54:$F$71,16))</f>
        <v>We do not currently have any extra care provision in the Borough.</v>
      </c>
      <c r="BX5" t="str">
        <f>IF(ISBLANK(INDEX('Capacity Template'!$F$54:$F$71,17)),"BLANK",INDEX('Capacity Template'!$F$54:$F$71,17))</f>
        <v>Best estimate is based on the number of people we currently have in placement in borough</v>
      </c>
      <c r="BY5" t="str">
        <f>IF(ISBLANK(INDEX('Capacity Template'!$F$54:$F$71,18)),"BLANK",INDEX('Capacity Template'!$F$54:$F$71,18))</f>
        <v>Once placed, people tend to remain settled in Supported Living accomodation.</v>
      </c>
      <c r="BZ5">
        <f>IF(ISBLANK(INDEX('Capacity Template'!$C$75:$C$92,1)),"BLANK",INDEX('Capacity Template'!$C$75:$C$92,1))</f>
        <v>282</v>
      </c>
      <c r="CA5">
        <f>IF(ISBLANK(INDEX('Capacity Template'!$C$75:$C$92,2)),"BLANK",INDEX('Capacity Template'!$C$75:$C$92,2))</f>
        <v>176</v>
      </c>
      <c r="CB5">
        <f>IF(ISBLANK(INDEX('Capacity Template'!$C$75:$C$92,3)),"BLANK",INDEX('Capacity Template'!$C$75:$C$92,3))</f>
        <v>21</v>
      </c>
      <c r="CC5">
        <f>IF(ISBLANK(INDEX('Capacity Template'!$C$75:$C$92,4)),"BLANK",INDEX('Capacity Template'!$C$75:$C$92,4))</f>
        <v>18</v>
      </c>
      <c r="CD5">
        <f>IF(ISBLANK(INDEX('Capacity Template'!$C$75:$C$92,5)),"BLANK",INDEX('Capacity Template'!$C$75:$C$92,5))</f>
        <v>435</v>
      </c>
      <c r="CE5">
        <f>IF(ISBLANK(INDEX('Capacity Template'!$C$75:$C$92,6)),"BLANK",INDEX('Capacity Template'!$C$75:$C$92,6))</f>
        <v>306</v>
      </c>
      <c r="CF5">
        <f>IF(ISBLANK(INDEX('Capacity Template'!$C$75:$C$92,7)),"BLANK",INDEX('Capacity Template'!$C$75:$C$92,7))</f>
        <v>144</v>
      </c>
      <c r="CG5">
        <f>IF(ISBLANK(INDEX('Capacity Template'!$C$75:$C$92,8)),"BLANK",INDEX('Capacity Template'!$C$75:$C$92,8))</f>
        <v>125</v>
      </c>
      <c r="CH5">
        <f>IF(ISBLANK(INDEX('Capacity Template'!$C$75:$C$92,9)),"BLANK",INDEX('Capacity Template'!$C$75:$C$92,9))</f>
        <v>1442</v>
      </c>
      <c r="CI5">
        <f>IF(ISBLANK(INDEX('Capacity Template'!$C$75:$C$92,10)),"BLANK",INDEX('Capacity Template'!$C$75:$C$92,10))</f>
        <v>56661</v>
      </c>
      <c r="CJ5">
        <f>IF(ISBLANK(INDEX('Capacity Template'!$C$75:$C$92,11)),"BLANK",INDEX('Capacity Template'!$C$75:$C$92,11))</f>
        <v>273</v>
      </c>
      <c r="CK5">
        <f>IF(ISBLANK(INDEX('Capacity Template'!$C$75:$C$92,12)),"BLANK",INDEX('Capacity Template'!$C$75:$C$92,12))</f>
        <v>16355</v>
      </c>
      <c r="CL5">
        <f>IF(ISBLANK(INDEX('Capacity Template'!$C$75:$C$92,13)),"BLANK",INDEX('Capacity Template'!$C$75:$C$92,13))</f>
        <v>0</v>
      </c>
      <c r="CM5">
        <f>IF(ISBLANK(INDEX('Capacity Template'!$C$75:$C$92,14)),"BLANK",INDEX('Capacity Template'!$C$75:$C$92,14))</f>
        <v>0</v>
      </c>
      <c r="CN5">
        <f>IF(ISBLANK(INDEX('Capacity Template'!$C$75:$C$92,15)),"BLANK",INDEX('Capacity Template'!$C$75:$C$92,15))</f>
        <v>0</v>
      </c>
      <c r="CO5">
        <f>IF(ISBLANK(INDEX('Capacity Template'!$C$75:$C$92,16)),"BLANK",INDEX('Capacity Template'!$C$75:$C$92,16))</f>
        <v>0</v>
      </c>
      <c r="CP5">
        <f>IF(ISBLANK(INDEX('Capacity Template'!$C$75:$C$92,17)),"BLANK",INDEX('Capacity Template'!$C$75:$C$92,17))</f>
        <v>232</v>
      </c>
      <c r="CQ5">
        <f>IF(ISBLANK(INDEX('Capacity Template'!$C$75:$C$92,18)),"BLANK",INDEX('Capacity Template'!$C$75:$C$92,18))</f>
        <v>232</v>
      </c>
      <c r="CR5">
        <f>IF(ISBLANK(INDEX('Capacity Template'!$D$75:$D$92,1)),"BLANK",INDEX('Capacity Template'!$D$75:$D$92,1))</f>
        <v>97.163120567375884</v>
      </c>
      <c r="CS5">
        <f>IF(ISBLANK(INDEX('Capacity Template'!$D$75:$D$92,2)),"BLANK",INDEX('Capacity Template'!$D$75:$D$92,2))</f>
        <v>86.931818181818173</v>
      </c>
      <c r="CT5">
        <f>IF(ISBLANK(INDEX('Capacity Template'!$D$75:$D$92,3)),"BLANK",INDEX('Capacity Template'!$D$75:$D$92,3))</f>
        <v>95.238095238095227</v>
      </c>
      <c r="CU5">
        <f>IF(ISBLANK(INDEX('Capacity Template'!$D$75:$D$92,4)),"BLANK",INDEX('Capacity Template'!$D$75:$D$92,4))</f>
        <v>100</v>
      </c>
      <c r="CV5">
        <f>IF(ISBLANK(INDEX('Capacity Template'!$D$75:$D$92,5)),"BLANK",INDEX('Capacity Template'!$D$75:$D$92,5))</f>
        <v>89.425287356321832</v>
      </c>
      <c r="CW5">
        <f>IF(ISBLANK(INDEX('Capacity Template'!$D$75:$D$92,6)),"BLANK",INDEX('Capacity Template'!$D$75:$D$92,6))</f>
        <v>85.294117647058826</v>
      </c>
      <c r="CX5">
        <f>IF(ISBLANK(INDEX('Capacity Template'!$D$75:$D$92,7)),"BLANK",INDEX('Capacity Template'!$D$75:$D$92,7))</f>
        <v>96.527777777777786</v>
      </c>
      <c r="CY5">
        <f>IF(ISBLANK(INDEX('Capacity Template'!$D$75:$D$92,8)),"BLANK",INDEX('Capacity Template'!$D$75:$D$92,8))</f>
        <v>92.800000000000011</v>
      </c>
      <c r="CZ5">
        <f>IF(ISBLANK(INDEX('Capacity Template'!$D$75:$D$92,9)),"BLANK",INDEX('Capacity Template'!$D$75:$D$92,9))</f>
        <v>100</v>
      </c>
      <c r="DA5">
        <f>IF(ISBLANK(INDEX('Capacity Template'!$D$75:$D$92,10)),"BLANK",INDEX('Capacity Template'!$D$75:$D$92,10))</f>
        <v>94.442385415012083</v>
      </c>
      <c r="DB5">
        <f>IF(ISBLANK(INDEX('Capacity Template'!$D$75:$D$92,11)),"BLANK",INDEX('Capacity Template'!$D$75:$D$92,11))</f>
        <v>100</v>
      </c>
      <c r="DC5">
        <f>IF(ISBLANK(INDEX('Capacity Template'!$D$75:$D$92,12)),"BLANK",INDEX('Capacity Template'!$D$75:$D$92,12))</f>
        <v>94.429837970039742</v>
      </c>
      <c r="DD5">
        <f>IF(ISBLANK(INDEX('Capacity Template'!$D$75:$D$92,13)),"BLANK",INDEX('Capacity Template'!$D$75:$D$92,13))</f>
        <v>0</v>
      </c>
      <c r="DE5">
        <f>IF(ISBLANK(INDEX('Capacity Template'!$D$75:$D$92,14)),"BLANK",INDEX('Capacity Template'!$D$75:$D$92,14))</f>
        <v>0</v>
      </c>
      <c r="DF5">
        <f>IF(ISBLANK(INDEX('Capacity Template'!$D$75:$D$92,15)),"BLANK",INDEX('Capacity Template'!$D$75:$D$92,15))</f>
        <v>0</v>
      </c>
      <c r="DG5">
        <f>IF(ISBLANK(INDEX('Capacity Template'!$D$75:$D$92,16)),"BLANK",INDEX('Capacity Template'!$D$75:$D$92,16))</f>
        <v>0</v>
      </c>
      <c r="DH5">
        <f>IF(ISBLANK(INDEX('Capacity Template'!$D$75:$D$92,17)),"BLANK",INDEX('Capacity Template'!$D$75:$D$92,17))</f>
        <v>87.931034482758619</v>
      </c>
      <c r="DI5">
        <f>IF(ISBLANK(INDEX('Capacity Template'!$D$75:$D$92,18)),"BLANK",INDEX('Capacity Template'!$D$75:$D$92,18))</f>
        <v>87.931034482758619</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Bexley would highlight the difference in capacity and availability between nursing care and dementia nursing care (see Market Sustainability Plan and Capacity Plan).</v>
      </c>
      <c r="EC5" t="str">
        <f>IF(ISBLANK(INDEX('Capacity Template'!$F$75:$F$92,2)),"BLANK",INDEX('Capacity Template'!$F$75:$F$92,2))</f>
        <v>Based on best available data and reflects the number of people we are currently supporting plus the number of vacancies (from Capacity Tracker) that can be commissioned based on quality and price.</v>
      </c>
      <c r="ED5" t="str">
        <f>IF(ISBLANK(INDEX('Capacity Template'!$F$75:$F$92,3)),"BLANK",INDEX('Capacity Template'!$F$75:$F$92,3))</f>
        <v>BLANK</v>
      </c>
      <c r="EE5" t="str">
        <f>IF(ISBLANK(INDEX('Capacity Template'!$F$75:$F$92,4)),"BLANK",INDEX('Capacity Template'!$F$75:$F$92,4))</f>
        <v>We do not have specific care homes providing nursing care for younger people in this age bracket in borough. We commission appropriate placements outside the borough. This happens very rarely.</v>
      </c>
      <c r="EF5" t="str">
        <f>IF(ISBLANK(INDEX('Capacity Template'!$F$75:$F$92,5)),"BLANK",INDEX('Capacity Template'!$F$75:$F$92,5))</f>
        <v>BLANK</v>
      </c>
      <c r="EG5" t="str">
        <f>IF(ISBLANK(INDEX('Capacity Template'!$F$75:$F$92,6)),"BLANK",INDEX('Capacity Template'!$F$75:$F$92,6))</f>
        <v>This is based on best available data and reflects the number of people we are currently supporting plus the number of vacancies that can be commissioned based on quality and price.</v>
      </c>
      <c r="EH5" t="str">
        <f>IF(ISBLANK(INDEX('Capacity Template'!$F$75:$F$92,7)),"BLANK",INDEX('Capacity Template'!$F$75:$F$92,7))</f>
        <v>BLANK</v>
      </c>
      <c r="EI5" t="str">
        <f>IF(ISBLANK(INDEX('Capacity Template'!$F$75:$F$92,8)),"BLANK",INDEX('Capacity Template'!$F$75:$F$92,8))</f>
        <v>Based on best available data and reflects the number of people we are currently supporting plus the number of vacancies (from Capacity Tracker) that can be commissioned based on quality and price.</v>
      </c>
      <c r="EJ5" t="str">
        <f>IF(ISBLANK(INDEX('Capacity Template'!$F$75:$F$92,9)),"BLANK",INDEX('Capacity Template'!$F$75:$F$92,9))</f>
        <v>We have a large number of providers and our main providers are able to sub-contract. This enables us to meet demand. We do not block contract; therefore there is no ceiling on the available hours.</v>
      </c>
      <c r="EK5" t="str">
        <f>IF(ISBLANK(INDEX('Capacity Template'!$F$75:$F$92,10)),"BLANK",INDEX('Capacity Template'!$F$75:$F$92,10))</f>
        <v>Given our situation in London, we can draw on a workforce from a wider area than our borough boundaries, which helps to alleviate workforce challenges.</v>
      </c>
      <c r="EL5" t="str">
        <f>IF(ISBLANK(INDEX('Capacity Template'!$F$75:$F$92,11)),"BLANK",INDEX('Capacity Template'!$F$75:$F$92,11))</f>
        <v xml:space="preserve">We have market intelligence to show that there is home care capacity in the market. </v>
      </c>
      <c r="EM5" t="str">
        <f>IF(ISBLANK(INDEX('Capacity Template'!$F$75:$F$92,12)),"BLANK",INDEX('Capacity Template'!$F$75:$F$92,12))</f>
        <v>Since April, Providers have persistently flagged to us that they have capacity and have been seeking work.</v>
      </c>
      <c r="EN5" t="str">
        <f>IF(ISBLANK(INDEX('Capacity Template'!$F$75:$F$92,13)),"BLANK",INDEX('Capacity Template'!$F$75:$F$92,13))</f>
        <v>We do not currently have any extra care provision in the Borough.</v>
      </c>
      <c r="EO5" t="str">
        <f>IF(ISBLANK(INDEX('Capacity Template'!$F$75:$F$92,14)),"BLANK",INDEX('Capacity Template'!$F$75:$F$92,14))</f>
        <v>We do not currently have any extra care provision in the Borough.</v>
      </c>
      <c r="EP5" t="str">
        <f>IF(ISBLANK(INDEX('Capacity Template'!$F$75:$F$92,15)),"BLANK",INDEX('Capacity Template'!$F$75:$F$92,15))</f>
        <v>We do not currently have any extra care provision in the Borough.</v>
      </c>
      <c r="EQ5" t="str">
        <f>IF(ISBLANK(INDEX('Capacity Template'!$F$75:$F$92,16)),"BLANK",INDEX('Capacity Template'!$F$75:$F$92,16))</f>
        <v>We do not currently have any extra care provision in the Borough.</v>
      </c>
      <c r="ER5" t="str">
        <f>IF(ISBLANK(INDEX('Capacity Template'!$F$75:$F$92,17)),"BLANK",INDEX('Capacity Template'!$F$75:$F$92,17))</f>
        <v>We currently have 204 in placement in borough with 28 affordable voids.</v>
      </c>
      <c r="ES5" t="str">
        <f>IF(ISBLANK(INDEX('Capacity Template'!$F$75:$F$92,18)),"BLANK",INDEX('Capacity Template'!$F$75:$F$92,18))</f>
        <v>Sometimes we lack capacity for people with the most complex needs in borough. This means on occasion we look for availability in neighbouring boroughs. We are able to offer choice of placement.</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34f15714-548d-495f-a9b0-f58ce09e51d1"/>
    <ds:schemaRef ds:uri="http://schemas.microsoft.com/office/2006/documentManagement/types"/>
    <ds:schemaRef ds:uri="http://purl.org/dc/elements/1.1/"/>
    <ds:schemaRef ds:uri="7733dd27-db60-40e2-8fa1-8ddcdc226c7b"/>
    <ds:schemaRef ds:uri="http://www.w3.org/XML/1998/namespace"/>
    <ds:schemaRef ds:uri="http://purl.org/dc/terms/"/>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Guidance and Conditions</vt:lpstr>
      <vt:lpstr>Capacity Template</vt:lpstr>
      <vt:lpstr>Source - LAs List</vt:lpstr>
      <vt:lpstr>Source - Dropdown List</vt:lpstr>
      <vt:lpstr>Outputs</vt:lpstr>
      <vt:lpstr>'Capacity Template'!_GoBack</vt:lpstr>
      <vt:lpstr>'Capacity Template'!Print_Area</vt:lpstr>
      <vt:lpstr>'Guidance and Conditions'!Print_Area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2023-06-30T14:19:05Z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