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defaultThemeVersion="166925"/>
  <xr:revisionPtr revIDLastSave="0" documentId="8_{520EFC4B-45DA-4B3D-A826-27EEA5E0C113}" xr6:coauthVersionLast="47" xr6:coauthVersionMax="47" xr10:uidLastSave="{00000000-0000-0000-0000-000000000000}"/>
  <bookViews>
    <workbookView xWindow="-28920" yWindow="-120" windowWidth="29040" windowHeight="15840" activeTab="1" xr2:uid="{00000000-000D-0000-FFFF-FFFF00000000}"/>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<sst xmlns="http://schemas.openxmlformats.org/spreadsheetml/2006/main" count="823" uniqueCount="596">
  <si>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</si>
  <si>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</si>
  <si>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</si>
  <si>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</si>
  <si>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</si>
  <si>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</si>
  <si>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</si>
  <si>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</si>
  <si>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</si>
  <si>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</si>
  <si>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</si>
  <si>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</si>
  <si>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</si>
  <si>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</si>
  <si>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</si>
  <si>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</si>
  <si>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</si>
  <si>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</si>
  <si>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</si>
  <si>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</si>
  <si>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</si>
  <si>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</si>
  <si>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</si>
  <si>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</si>
  <si>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</si>
  <si>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</si>
  <si>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</si>
  <si>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</si>
  <si>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</si>
  <si>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</si>
  <si>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</si>
  <si>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</si>
  <si>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</si>
  <si>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</si>
  <si>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</si>
  <si>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</si>
  <si>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</si>
  <si>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</si>
  <si>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</si>
  <si>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</si>
  <si>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</si>
  <si>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</si>
  <si>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</si>
  <si>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</si>
  <si>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</si>
  <si>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</si>
  <si>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</si>
  <si>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</si>
  <si>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</si>
  <si>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</si>
  <si>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</si>
  <si>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</si>
  <si>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</si>
  <si>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</si>
  <si>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</si>
  <si>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</si>
  <si>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</si>
  <si>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</si>
  <si>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</si>
  <si>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</si>
  <si>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</si>
  <si>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</si>
  <si>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</si>
  <si>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</si>
  <si>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</si>
  <si>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</si>
  <si>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</si>
  <si>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</si>
  <si>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</si>
  <si>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</si>
  <si>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</si>
  <si>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</si>
  <si>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</si>
  <si>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</si>
  <si>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</si>
  <si>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</si>
  <si>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</si>
  <si>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</si>
  <si>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</si>
  <si>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</si>
  <si>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</si>
  <si>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</si>
  <si>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</si>
  <si>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</si>
  <si>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</si>
  <si>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</si>
  <si>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</si>
  <si>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</si>
  <si>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</si>
  <si>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</si>
  <si>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</si>
  <si>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</si>
  <si>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</si>
  <si>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</si>
  <si>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</si>
  <si>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</si>
  <si>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</si>
  <si>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</si>
  <si>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</si>
  <si>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</si>
  <si>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</si>
  <si>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</si>
  <si>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</si>
  <si>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</si>
  <si>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</si>
  <si>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</si>
  <si>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</si>
  <si>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</si>
  <si>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</si>
  <si>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</si>
  <si>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</si>
  <si>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</si>
  <si>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</si>
  <si>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</si>
  <si>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</si>
  <si>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</si>
  <si>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</si>
  <si>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</si>
  <si>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</si>
  <si>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</si>
  <si>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</si>
  <si>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</si>
  <si>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</si>
  <si>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</si>
  <si>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</si>
  <si>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</si>
  <si>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</si>
  <si>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</si>
  <si>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</si>
  <si>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</si>
  <si>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</si>
  <si>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</si>
  <si>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</si>
  <si>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</si>
  <si>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</si>
  <si>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</si>
  <si>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</si>
  <si>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</si>
  <si>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</si>
  <si>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</si>
  <si>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</si>
  <si>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</si>
  <si>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</si>
  <si>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</si>
  <si>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</si>
  <si>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</si>
  <si>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</si>
  <si>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</si>
  <si>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</si>
  <si>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</si>
  <si>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</si>
  <si>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</si>
  <si>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</si>
  <si>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</si>
  <si>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</si>
  <si>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</si>
  <si>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</si>
  <si>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</si>
  <si>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</si>
  <si>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</si>
  <si>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</si>
  <si>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</si>
  <si>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</si>
  <si>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</si>
  <si>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</si>
  <si>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</si>
  <si>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</si>
  <si>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</si>
  <si>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</si>
  <si>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</si>
  <si>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</si>
  <si>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</si>
  <si>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</si>
  <si>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</si>
  <si>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</si>
  <si>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</si>
  <si>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</si>
  <si>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</si>
  <si>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</si>
  <si>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</si>
  <si>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</si>
  <si>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</si>
  <si>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</si>
  <si>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</si>
  <si>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</si>
  <si>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</si>
  <si>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</si>
  <si>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</si>
  <si>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</si>
  <si>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</si>
  <si>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</si>
  <si>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</si>
  <si>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</si>
  <si>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</si>
  <si>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</si>
  <si>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</si>
  <si>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</si>
  <si>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</si>
  <si>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</si>
  <si>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</si>
  <si>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</si>
  <si>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</si>
  <si>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</si>
  <si>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</si>
  <si>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</si>
  <si>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</si>
  <si>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</si>
  <si>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</si>
  <si>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</si>
  <si>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</si>
  <si>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</si>
  <si>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</si>
  <si>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</si>
  <si>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</si>
  <si>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</si>
  <si>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</si>
  <si>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</si>
  <si>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</si>
  <si>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</si>
  <si>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</si>
  <si>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</si>
  <si>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</si>
  <si>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</si>
  <si>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</si>
  <si>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</si>
  <si>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</si>
  <si>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</si>
  <si>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</si>
  <si>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</si>
  <si>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</si>
  <si>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</si>
  <si>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</si>
  <si>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</si>
  <si>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</si>
  <si>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</si>
  <si>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</si>
  <si>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</si>
  <si>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</si>
  <si>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</si>
  <si>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</si>
  <si>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</si>
  <si>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</si>
  <si>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</si>
  <si>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</si>
  <si>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</si>
  <si>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</si>
  <si>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</si>
  <si>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</si>
  <si>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</si>
  <si>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</si>
  <si>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</si>
  <si>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</si>
  <si>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</si>
  <si>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</si>
  <si>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</si>
  <si>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</si>
  <si>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</si>
  <si>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</si>
  <si>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</si>
  <si>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</si>
  <si>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</si>
  <si>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</si>
  <si>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</si>
  <si>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</si>
  <si>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</si>
  <si>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</si>
  <si>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</si>
  <si>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</si>
  <si>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</si>
  <si>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</si>
  <si>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</si>
  <si>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</si>
  <si>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</si>
  <si>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</si>
  <si>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</si>
  <si>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</si>
  <si>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</si>
  <si>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</si>
  <si>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</si>
  <si>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</si>
  <si>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</si>
  <si>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</si>
  <si>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</si>
  <si>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</si>
  <si>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</si>
  <si>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</si>
  <si>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</si>
  <si>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</si>
  <si>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</si>
  <si>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</si>
  <si>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</si>
  <si>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</si>
  <si>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</si>
  <si>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</si>
  <si>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</si>
  <si>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</si>
  <si>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</si>
  <si>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</si>
  <si>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</si>
  <si>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</si>
  <si>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</si>
  <si>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</si>
  <si>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</si>
  <si>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</si>
  <si>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</si>
  <si>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</si>
  <si>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</si>
  <si>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</si>
  <si>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</si>
  <si>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</si>
  <si>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</si>
  <si>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</si>
  <si>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</si>
  <si>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</si>
  <si>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</si>
  <si>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</si>
  <si>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</si>
  <si>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</si>
  <si>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</si>
  <si>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</si>
  <si>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</si>
  <si>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</si>
  <si>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</si>
  <si>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</si>
  <si>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</si>
  <si>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</si>
  <si>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</si>
  <si>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</si>
  <si>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</si>
  <si>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</si>
  <si>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</si>
  <si>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</si>
  <si>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</si>
  <si>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</si>
  <si>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</si>
  <si>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</si>
  <si>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</si>
  <si>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</si>
  <si>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</si>
  <si>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</si>
  <si>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</si>
  <si>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</si>
  <si>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</si>
  <si>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</si>
  <si>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</si>
  <si>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</si>
  <si>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</si>
  <si>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</si>
  <si>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</si>
  <si>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</si>
  <si>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</si>
  <si>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</si>
  <si>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</si>
  <si>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</si>
  <si>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</si>
  <si>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</si>
  <si>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</si>
  <si>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</si>
  <si>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</si>
  <si>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</si>
  <si>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</si>
  <si>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</si>
  <si>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</si>
  <si>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</si>
  <si>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</si>
  <si>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</si>
  <si>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</si>
  <si>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</si>
  <si>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</si>
  <si>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</si>
  <si>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</si>
  <si>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</si>
  <si>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</si>
  <si>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</si>
  <si>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</si>
  <si>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</si>
  <si>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</si>
  <si>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</si>
  <si>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</si>
  <si>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</si>
  <si>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</si>
  <si>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</si>
  <si>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</si>
  <si>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</si>
  <si>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</si>
  <si>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</si>
  <si>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</si>
  <si>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</si>
  <si>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</si>
  <si>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</si>
  <si>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</si>
  <si>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</si>
  <si>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</si>
  <si>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</si>
  <si>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</si>
  <si>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</si>
  <si>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</si>
  <si>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</si>
  <si>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</si>
  <si>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</si>
  <si>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</si>
  <si>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</si>
  <si>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</si>
  <si>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</si>
  <si>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</si>
  <si>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</si>
  <si>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</si>
  <si>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</si>
  <si>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</si>
  <si>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</si>
  <si>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</si>
  <si>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</si>
  <si>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</si>
  <si>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</si>
  <si>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</si>
  <si>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</si>
  <si>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</si>
  <si>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</si>
  <si>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</si>
  <si>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</si>
  <si>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</si>
  <si>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</si>
  <si>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</si>
  <si>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</si>
  <si>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</si>
  <si>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</si>
  <si>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</si>
  <si>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</si>
  <si>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</si>
  <si>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</si>
  <si>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</si>
  <si>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</si>
  <si>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</si>
  <si>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</si>
  <si>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</si>
  <si>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</si>
  <si>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</si>
  <si>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</si>
  <si>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</si>
  <si>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</si>
  <si>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</si>
  <si>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</si>
  <si>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</si>
  <si>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</si>
  <si>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</si>
  <si>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</si>
  <si>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</si>
  <si>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</si>
  <si>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</si>
  <si>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</si>
  <si>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</si>
  <si>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</si>
  <si>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</si>
  <si>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</si>
  <si>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</si>
  <si>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</si>
  <si>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</si>
  <si>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</si>
  <si>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</si>
  <si>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</si>
  <si>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</si>
  <si>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</si>
  <si>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</si>
  <si>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</si>
  <si>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</si>
  <si>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</si>
  <si>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</si>
  <si>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</si>
  <si>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</si>
  <si>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</si>
  <si>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</si>
  <si>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</si>
  <si>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</si>
  <si>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</si>
  <si>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</si>
  <si>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</si>
  <si>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</si>
  <si>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</si>
  <si>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</si>
  <si>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</si>
  <si>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</si>
  <si>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</si>
  <si>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</si>
  <si>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</si>
  <si>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</si>
  <si>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</si>
  <si>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</si>
  <si>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</si>
  <si>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</si>
  <si>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</si>
  <si>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</si>
  <si>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</si>
  <si>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</si>
  <si>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</si>
  <si>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</si>
  <si>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</si>
  <si>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</si>
  <si>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</si>
  <si>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</si>
  <si>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</si>
  <si>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</si>
  <si>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</si>
  <si>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</si>
  <si>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</si>
  <si>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</si>
  <si>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</si>
  <si>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</si>
  <si>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</si>
  <si>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</si>
  <si>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</si>
  <si>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</si>
  <si>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</si>
  <si>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</si>
  <si>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</si>
  <si>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</si>
  <si>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</si>
  <si>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</si>
  <si>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</si>
  <si>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</si>
  <si>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</si>
  <si>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</si>
  <si>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</si>
  <si>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</si>
  <si>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</si>
  <si>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</si>
  <si>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</si>
  <si>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</si>
  <si>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</si>
  <si>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</si>
  <si>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</si>
  <si>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</si>
  <si>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</si>
  <si>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</si>
  <si>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</si>
  <si>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</si>
  <si>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</si>
  <si>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</si>
  <si>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</si>
  <si>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</si>
  <si>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</si>
  <si>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</si>
  <si>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</si>
  <si>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</si>
  <si>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</si>
  <si>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</si>
  <si>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</si>
  <si>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</si>
  <si>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</si>
  <si>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</si>
  <si>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</si>
  <si>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</si>
  <si>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</si>
  <si>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</si>
  <si>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</si>
  <si>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</si>
  <si>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</si>
  <si>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</si>
  <si>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</si>
  <si>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</si>
  <si>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</si>
  <si>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</si>
  <si>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</si>
  <si>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</si>
  <si>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</si>
  <si>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</si>
  <si>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</si>
  <si>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</si>
  <si>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</si>
  <si>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</si>
  <si>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</si>
  <si>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</si>
  <si>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</si>
  <si>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</si>
  <si>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</si>
  <si>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</si>
  <si>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</si>
  <si>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</si>
  <si>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</si>
  <si>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</si>
  <si>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</si>
  <si>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</si>
  <si>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</si>
  <si>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Matthew Thompson</t>
  </si>
  <si>
    <t>matthew.thompson@bedford.gov.uk</t>
  </si>
  <si>
    <t>There may be occassions when people have to occassionally wait during the full financial year (up to March 2023)</t>
  </si>
  <si>
    <t>The use of nursing has significantly reduced  from the 2022/23 data. Currently there is sufficient capacity without having to occassionally wait.</t>
  </si>
  <si>
    <t>Low level of service provision in area. Some people are placed out of area for nursing where needs cannot be me in area.</t>
  </si>
  <si>
    <t>However, there are a smoall cohort of clients who have to occassionally wait where more complex residential support is needed.</t>
  </si>
  <si>
    <t>There are fewer residential LD care homes in borough.</t>
  </si>
  <si>
    <t>There are fewer residential LD care homes in borough but fewer LD clients in area.</t>
  </si>
  <si>
    <t>There are a smaller number of providers to meet these needs within homecare.</t>
  </si>
  <si>
    <t>All estimates for 2023/24 are based on judgements from evaluation of short and long term trend data.</t>
  </si>
  <si>
    <t>The majority of business is going through the home care framework. Capacity isn't fixed for homecare providers, which are staffed to deliver package levels an grow with volume increase.</t>
  </si>
  <si>
    <t>If demand continues to increase there is a likelihood that available capacity will be fully utilised.</t>
  </si>
  <si>
    <t>If demand continues to increase there is a likelyood that available capacity will be fully utilised.</t>
  </si>
  <si>
    <t>65+ provision utilised to help meet capacity demands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</si>
</sst>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00000000-0005-0000-0000-000000000000}"/>
    <cellStyle name="Normal" xfId="0" builtinId="0"/>
    <cellStyle name="Normal 2 2 2" xfId="2" xr:uid="{00000000-0005-0000-0000-000002000000}"/>
    <cellStyle name="Normal 3 4" xfId="3" xr:uid="{00000000-0005-0000-0000-000003000000}"/>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 val="UK99"/>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Master Development Programme"/>
      <sheetName val="Commercial - Projects"/>
      <sheetName val="Project timeline"/>
      <sheetName val="Calendar"/>
      <sheetName val="About"/>
      <sheetName val="Team contact details"/>
      <sheetName val="Land Ownership"/>
      <sheetName val="Plot-level breakdowns"/>
      <sheetName val="Corporate Plan"/>
      <sheetName val="calcs"/>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7"/>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AF94"/>
  <sheetViews>
    <sheetView showGridLines="0" tabSelected="1" zoomScale="80" zoomScaleNormal="80" workbookViewId="0">
      <selection activeCell="E92" sqref="E92"/>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8"/>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113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46.5" x14ac:dyDescent="0.35">
      <c r="A54" s="79" t="s">
        <v>81</v>
      </c>
      <c r="B54" s="41" t="s">
        <v>82</v>
      </c>
      <c r="C54" s="28">
        <v>122</v>
      </c>
      <c r="D54" s="28">
        <v>117</v>
      </c>
      <c r="E54" s="28">
        <v>112</v>
      </c>
      <c r="F54" s="29" t="s">
        <v>591</v>
      </c>
    </row>
    <row r="55" spans="1:11" ht="15.5" x14ac:dyDescent="0.35">
      <c r="A55" s="80"/>
      <c r="B55" s="42" t="s">
        <v>83</v>
      </c>
      <c r="C55" s="28">
        <v>85</v>
      </c>
      <c r="D55" s="28">
        <v>82</v>
      </c>
      <c r="E55" s="28">
        <v>78</v>
      </c>
      <c r="F55" s="29"/>
    </row>
    <row r="56" spans="1:11" ht="15.5" x14ac:dyDescent="0.35">
      <c r="A56" s="81" t="s">
        <v>84</v>
      </c>
      <c r="B56" s="42" t="s">
        <v>82</v>
      </c>
      <c r="C56" s="28">
        <v>24</v>
      </c>
      <c r="D56" s="28">
        <v>21</v>
      </c>
      <c r="E56" s="28">
        <v>20</v>
      </c>
      <c r="F56" s="29"/>
    </row>
    <row r="57" spans="1:11" ht="15.5" x14ac:dyDescent="0.35">
      <c r="A57" s="82"/>
      <c r="B57" s="42" t="s">
        <v>83</v>
      </c>
      <c r="C57" s="28">
        <v>20</v>
      </c>
      <c r="D57" s="28">
        <v>18</v>
      </c>
      <c r="E57" s="28">
        <v>17</v>
      </c>
      <c r="F57" s="29"/>
    </row>
    <row r="58" spans="1:11" ht="15.5" x14ac:dyDescent="0.35">
      <c r="A58" s="81" t="s">
        <v>85</v>
      </c>
      <c r="B58" s="42" t="s">
        <v>82</v>
      </c>
      <c r="C58" s="28">
        <v>464</v>
      </c>
      <c r="D58" s="28">
        <v>462</v>
      </c>
      <c r="E58" s="28">
        <v>460</v>
      </c>
      <c r="F58" s="29"/>
    </row>
    <row r="59" spans="1:11" ht="15.5" x14ac:dyDescent="0.35">
      <c r="A59" s="82"/>
      <c r="B59" s="42" t="s">
        <v>83</v>
      </c>
      <c r="C59" s="28">
        <v>383</v>
      </c>
      <c r="D59" s="28">
        <v>382</v>
      </c>
      <c r="E59" s="28">
        <v>380</v>
      </c>
      <c r="F59" s="29"/>
    </row>
    <row r="60" spans="1:11" ht="15.5" x14ac:dyDescent="0.35">
      <c r="A60" s="81" t="s">
        <v>86</v>
      </c>
      <c r="B60" s="42" t="s">
        <v>82</v>
      </c>
      <c r="C60" s="28">
        <v>179</v>
      </c>
      <c r="D60" s="28">
        <v>175</v>
      </c>
      <c r="E60" s="28">
        <v>171</v>
      </c>
      <c r="F60" s="29"/>
    </row>
    <row r="61" spans="1:11" ht="15.5" x14ac:dyDescent="0.35">
      <c r="A61" s="82"/>
      <c r="B61" s="42" t="s">
        <v>83</v>
      </c>
      <c r="C61" s="28">
        <v>149</v>
      </c>
      <c r="D61" s="28">
        <v>145</v>
      </c>
      <c r="E61" s="28">
        <v>142</v>
      </c>
      <c r="F61" s="29"/>
    </row>
    <row r="62" spans="1:11" ht="15.5" x14ac:dyDescent="0.35">
      <c r="A62" s="79" t="s">
        <v>87</v>
      </c>
      <c r="B62" s="42" t="s">
        <v>82</v>
      </c>
      <c r="C62" s="28">
        <v>662</v>
      </c>
      <c r="D62" s="28">
        <v>687</v>
      </c>
      <c r="E62" s="28">
        <v>713</v>
      </c>
      <c r="F62" s="29"/>
    </row>
    <row r="63" spans="1:11" ht="15.5" x14ac:dyDescent="0.35">
      <c r="A63" s="80"/>
      <c r="B63" s="42" t="s">
        <v>88</v>
      </c>
      <c r="C63" s="28">
        <v>365918</v>
      </c>
      <c r="D63" s="28">
        <v>370788</v>
      </c>
      <c r="E63" s="28">
        <v>375723</v>
      </c>
      <c r="F63" s="29"/>
    </row>
    <row r="64" spans="1:11" ht="15.5" x14ac:dyDescent="0.35">
      <c r="A64" s="79" t="s">
        <v>89</v>
      </c>
      <c r="B64" s="42" t="s">
        <v>82</v>
      </c>
      <c r="C64" s="28">
        <v>308</v>
      </c>
      <c r="D64" s="28">
        <v>326</v>
      </c>
      <c r="E64" s="28">
        <v>345</v>
      </c>
      <c r="F64" s="29"/>
    </row>
    <row r="65" spans="1:9" ht="15.5" x14ac:dyDescent="0.35">
      <c r="A65" s="80"/>
      <c r="B65" s="42" t="s">
        <v>88</v>
      </c>
      <c r="C65" s="28">
        <v>176654</v>
      </c>
      <c r="D65" s="28">
        <v>195378</v>
      </c>
      <c r="E65" s="28">
        <v>216087</v>
      </c>
      <c r="F65" s="29"/>
    </row>
    <row r="66" spans="1:9" ht="15.5" x14ac:dyDescent="0.35">
      <c r="A66" s="79" t="s">
        <v>90</v>
      </c>
      <c r="B66" s="42" t="s">
        <v>82</v>
      </c>
      <c r="C66" s="28">
        <v>155</v>
      </c>
      <c r="D66" s="28">
        <v>161</v>
      </c>
      <c r="E66" s="28">
        <v>167</v>
      </c>
      <c r="F66" s="29"/>
    </row>
    <row r="67" spans="1:9" ht="15.5" x14ac:dyDescent="0.35">
      <c r="A67" s="80"/>
      <c r="B67" s="42" t="s">
        <v>91</v>
      </c>
      <c r="C67" s="28">
        <v>136</v>
      </c>
      <c r="D67" s="28">
        <v>141</v>
      </c>
      <c r="E67" s="28">
        <v>146</v>
      </c>
      <c r="F67" s="29"/>
    </row>
    <row r="68" spans="1:9" ht="15.5" x14ac:dyDescent="0.35">
      <c r="A68" s="81" t="s">
        <v>92</v>
      </c>
      <c r="B68" s="42" t="s">
        <v>82</v>
      </c>
      <c r="C68" s="28">
        <v>21</v>
      </c>
      <c r="D68" s="28">
        <v>27</v>
      </c>
      <c r="E68" s="28">
        <v>35</v>
      </c>
      <c r="F68" s="29"/>
    </row>
    <row r="69" spans="1:9" ht="15.5" x14ac:dyDescent="0.35">
      <c r="A69" s="82"/>
      <c r="B69" s="42" t="s">
        <v>91</v>
      </c>
      <c r="C69" s="28">
        <v>18</v>
      </c>
      <c r="D69" s="28">
        <v>23</v>
      </c>
      <c r="E69" s="28">
        <v>30</v>
      </c>
      <c r="F69" s="29"/>
    </row>
    <row r="70" spans="1:9" ht="15.5" x14ac:dyDescent="0.35">
      <c r="A70" s="81" t="s">
        <v>93</v>
      </c>
      <c r="B70" s="42" t="s">
        <v>82</v>
      </c>
      <c r="C70" s="28">
        <v>301</v>
      </c>
      <c r="D70" s="28">
        <v>306</v>
      </c>
      <c r="E70" s="28">
        <v>336</v>
      </c>
      <c r="F70" s="30"/>
    </row>
    <row r="71" spans="1:9" ht="15.5" x14ac:dyDescent="0.35">
      <c r="A71" s="82"/>
      <c r="B71" s="42" t="s">
        <v>91</v>
      </c>
      <c r="C71" s="28">
        <v>273</v>
      </c>
      <c r="D71" s="28">
        <v>267</v>
      </c>
      <c r="E71" s="28">
        <v>293</v>
      </c>
      <c r="F71" s="29"/>
    </row>
    <row r="72" spans="1:9" ht="15.65" customHeight="1" x14ac:dyDescent="0.35">
      <c r="A72" s="75"/>
      <c r="B72" s="75"/>
      <c r="C72" s="75"/>
      <c r="D72" s="75"/>
      <c r="E72" s="75"/>
      <c r="F72" s="76"/>
      <c r="G72" s="76"/>
      <c r="H72" s="76"/>
      <c r="I72" s="76"/>
    </row>
    <row r="74" spans="1:9" ht="54" customHeight="1" x14ac:dyDescent="0.35">
      <c r="A74" s="68" t="s">
        <v>75</v>
      </c>
      <c r="B74" s="68" t="s">
        <v>94</v>
      </c>
      <c r="C74" s="67" t="s">
        <v>95</v>
      </c>
      <c r="D74" s="67" t="s">
        <v>96</v>
      </c>
      <c r="E74" s="67" t="s">
        <v>97</v>
      </c>
      <c r="F74" s="67" t="s">
        <v>80</v>
      </c>
    </row>
    <row r="75" spans="1:9" ht="62" x14ac:dyDescent="0.35">
      <c r="A75" s="79" t="s">
        <v>81</v>
      </c>
      <c r="B75" s="42" t="s">
        <v>98</v>
      </c>
      <c r="C75" s="28">
        <v>125.80645161290322</v>
      </c>
      <c r="D75" s="28">
        <v>89</v>
      </c>
      <c r="E75" s="74" t="s">
        <v>578</v>
      </c>
      <c r="F75" s="29" t="s">
        <v>584</v>
      </c>
    </row>
    <row r="76" spans="1:9" ht="62" x14ac:dyDescent="0.35">
      <c r="A76" s="80"/>
      <c r="B76" s="42" t="s">
        <v>99</v>
      </c>
      <c r="C76" s="28">
        <v>115.55555555555556</v>
      </c>
      <c r="D76" s="28">
        <v>67</v>
      </c>
      <c r="E76" s="74" t="s">
        <v>558</v>
      </c>
      <c r="F76" s="29" t="s">
        <v>585</v>
      </c>
    </row>
    <row r="77" spans="1:9" ht="62" x14ac:dyDescent="0.35">
      <c r="A77" s="81" t="s">
        <v>84</v>
      </c>
      <c r="B77" s="42" t="s">
        <v>98</v>
      </c>
      <c r="C77" s="28">
        <v>26.666666666666664</v>
      </c>
      <c r="D77" s="28">
        <v>74</v>
      </c>
      <c r="E77" s="74" t="s">
        <v>578</v>
      </c>
      <c r="F77" s="29" t="s">
        <v>586</v>
      </c>
    </row>
    <row r="78" spans="1:9" ht="62" x14ac:dyDescent="0.35">
      <c r="A78" s="82"/>
      <c r="B78" s="42" t="s">
        <v>99</v>
      </c>
      <c r="C78" s="28">
        <v>24</v>
      </c>
      <c r="D78" s="28">
        <v>71</v>
      </c>
      <c r="E78" s="74" t="s">
        <v>578</v>
      </c>
      <c r="F78" s="29" t="s">
        <v>586</v>
      </c>
    </row>
    <row r="79" spans="1:9" ht="46.5" x14ac:dyDescent="0.35">
      <c r="A79" s="81" t="s">
        <v>85</v>
      </c>
      <c r="B79" s="42" t="s">
        <v>98</v>
      </c>
      <c r="C79" s="28">
        <v>543.52941176470586</v>
      </c>
      <c r="D79" s="28">
        <v>85</v>
      </c>
      <c r="E79" s="74" t="s">
        <v>412</v>
      </c>
      <c r="F79" s="29" t="s">
        <v>587</v>
      </c>
    </row>
    <row r="80" spans="1:9" ht="46.5" x14ac:dyDescent="0.35">
      <c r="A80" s="82"/>
      <c r="B80" s="42" t="s">
        <v>99</v>
      </c>
      <c r="C80" s="28">
        <v>454.38596491228071</v>
      </c>
      <c r="D80" s="28">
        <v>84</v>
      </c>
      <c r="E80" s="74" t="s">
        <v>412</v>
      </c>
      <c r="F80" s="29" t="s">
        <v>587</v>
      </c>
    </row>
    <row r="81" spans="1:6" ht="62" x14ac:dyDescent="0.35">
      <c r="A81" s="81" t="s">
        <v>86</v>
      </c>
      <c r="B81" s="42" t="s">
        <v>98</v>
      </c>
      <c r="C81" s="28">
        <v>196.62921348314606</v>
      </c>
      <c r="D81" s="28">
        <v>87</v>
      </c>
      <c r="E81" s="74" t="s">
        <v>578</v>
      </c>
      <c r="F81" s="29" t="s">
        <v>588</v>
      </c>
    </row>
    <row r="82" spans="1:6" ht="62" x14ac:dyDescent="0.35">
      <c r="A82" s="82"/>
      <c r="B82" s="42" t="s">
        <v>99</v>
      </c>
      <c r="C82" s="28">
        <v>159.91969407265773</v>
      </c>
      <c r="D82" s="28">
        <v>89</v>
      </c>
      <c r="E82" s="74" t="s">
        <v>578</v>
      </c>
      <c r="F82" s="29" t="s">
        <v>589</v>
      </c>
    </row>
    <row r="83" spans="1:6" ht="62" x14ac:dyDescent="0.35">
      <c r="A83" s="79" t="s">
        <v>87</v>
      </c>
      <c r="B83" s="42" t="s">
        <v>98</v>
      </c>
      <c r="C83" s="28">
        <v>788.93383964622171</v>
      </c>
      <c r="D83" s="28">
        <v>90</v>
      </c>
      <c r="E83" s="74" t="s">
        <v>558</v>
      </c>
      <c r="F83" s="29" t="s">
        <v>592</v>
      </c>
    </row>
    <row r="84" spans="1:6" ht="62" x14ac:dyDescent="0.35">
      <c r="A84" s="80"/>
      <c r="B84" s="42" t="s">
        <v>100</v>
      </c>
      <c r="C84" s="28">
        <v>35483.648779080941</v>
      </c>
      <c r="D84" s="28">
        <v>93</v>
      </c>
      <c r="E84" s="74" t="s">
        <v>558</v>
      </c>
      <c r="F84" s="29"/>
    </row>
    <row r="85" spans="1:6" ht="62" x14ac:dyDescent="0.35">
      <c r="A85" s="79" t="s">
        <v>89</v>
      </c>
      <c r="B85" s="42" t="s">
        <v>98</v>
      </c>
      <c r="C85" s="28">
        <v>374.37035185541248</v>
      </c>
      <c r="D85" s="28">
        <v>92</v>
      </c>
      <c r="E85" s="74" t="s">
        <v>558</v>
      </c>
      <c r="F85" s="29" t="s">
        <v>590</v>
      </c>
    </row>
    <row r="86" spans="1:6" ht="62" x14ac:dyDescent="0.35">
      <c r="A86" s="80"/>
      <c r="B86" s="42" t="s">
        <v>100</v>
      </c>
      <c r="C86" s="28">
        <v>18697.272649490485</v>
      </c>
      <c r="D86" s="28">
        <v>93</v>
      </c>
      <c r="E86" s="74" t="s">
        <v>558</v>
      </c>
      <c r="F86" s="29" t="s">
        <v>590</v>
      </c>
    </row>
    <row r="87" spans="1:6" ht="62" x14ac:dyDescent="0.35">
      <c r="A87" s="79" t="s">
        <v>90</v>
      </c>
      <c r="B87" s="42" t="s">
        <v>98</v>
      </c>
      <c r="C87" s="28">
        <v>174.73651548783289</v>
      </c>
      <c r="D87" s="28">
        <v>95</v>
      </c>
      <c r="E87" s="74" t="s">
        <v>578</v>
      </c>
      <c r="F87" s="29" t="s">
        <v>594</v>
      </c>
    </row>
    <row r="88" spans="1:6" ht="62" x14ac:dyDescent="0.35">
      <c r="A88" s="80"/>
      <c r="B88" s="44" t="s">
        <v>101</v>
      </c>
      <c r="C88" s="28">
        <v>133.84073526727627</v>
      </c>
      <c r="D88" s="28">
        <v>109</v>
      </c>
      <c r="E88" s="74" t="s">
        <v>558</v>
      </c>
      <c r="F88" s="29"/>
    </row>
    <row r="89" spans="1:6" ht="62" x14ac:dyDescent="0.35">
      <c r="A89" s="81" t="s">
        <v>92</v>
      </c>
      <c r="B89" s="42" t="s">
        <v>98</v>
      </c>
      <c r="C89" s="28">
        <v>29.30363924330117</v>
      </c>
      <c r="D89" s="28">
        <v>121</v>
      </c>
      <c r="E89" s="74" t="s">
        <v>578</v>
      </c>
      <c r="F89" s="29" t="s">
        <v>595</v>
      </c>
    </row>
    <row r="90" spans="1:6" ht="62" x14ac:dyDescent="0.35">
      <c r="A90" s="82"/>
      <c r="B90" s="44" t="s">
        <v>101</v>
      </c>
      <c r="C90" s="28">
        <v>22.445340696996642</v>
      </c>
      <c r="D90" s="28">
        <v>136</v>
      </c>
      <c r="E90" s="74" t="s">
        <v>578</v>
      </c>
      <c r="F90" s="29" t="s">
        <v>595</v>
      </c>
    </row>
    <row r="91" spans="1:6" ht="46.5" x14ac:dyDescent="0.35">
      <c r="A91" s="81" t="s">
        <v>93</v>
      </c>
      <c r="B91" s="42" t="s">
        <v>98</v>
      </c>
      <c r="C91" s="28">
        <v>343.63404255319153</v>
      </c>
      <c r="D91" s="28">
        <v>99</v>
      </c>
      <c r="E91" s="74" t="s">
        <v>581</v>
      </c>
      <c r="F91" s="29" t="s">
        <v>593</v>
      </c>
    </row>
    <row r="92" spans="1:6" ht="62" x14ac:dyDescent="0.35">
      <c r="A92" s="82"/>
      <c r="B92" s="44" t="s">
        <v>101</v>
      </c>
      <c r="C92" s="28">
        <v>306.30638297872343</v>
      </c>
      <c r="D92" s="28">
        <v>96</v>
      </c>
      <c r="E92" s="74" t="s">
        <v>578</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00000000-0002-0000-0100-000000000000}">
      <formula1>AND(ISNUMBER(C54),C54&gt;=0)</formula1>
    </dataValidation>
    <dataValidation type="custom" allowBlank="1" showInputMessage="1" showErrorMessage="1" errorTitle="Invalid Input" error="Please enter a valid email address" sqref="B48" xr:uid="{00000000-0002-0000-0100-000001000000}">
      <formula1>FIND("@",B48)&gt;0</formula1>
    </dataValidation>
    <dataValidation type="custom" allowBlank="1" showInputMessage="1" showErrorMessage="1" errorTitle="Invalid Input" error="Please enter text here" sqref="B47" xr:uid="{00000000-0002-0000-0100-000002000000}">
      <formula1>ISTEXT(B47)</formula1>
    </dataValidation>
    <dataValidation type="textLength" errorStyle="warning" operator="lessThanOrEqual" allowBlank="1" showInputMessage="1" showErrorMessage="1" error="Maximum character limit reached. Please do not exceed 200 characters" sqref="F54:F71 F75:F92" xr:uid="{00000000-0002-0000-0100-000003000000}">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00000000-0002-0000-0100-000004000000}">
          <x14:formula1>
            <xm:f>'Source - LAs List'!$A$2:$A$154</xm:f>
          </x14:formula1>
          <xm:sqref>B42</xm:sqref>
        </x14:dataValidation>
        <x14:dataValidation type="list" allowBlank="1" showInputMessage="1" showErrorMessage="1" errorTitle="Invalid Input" error="Please select an option from the drop-down list" xr:uid="{00000000-0002-0000-0100-000005000000}">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Bedford</v>
      </c>
      <c r="C5" t="str">
        <f>IF(ISBLANK('Capacity Template'!B42),"BLANK",INDEX('Source - LAs List'!$B$2:$B$154,MATCH('Capacity Template'!B42,'Source - LAs List'!$A$2:$A$154,0)))</f>
        <v>E06000055</v>
      </c>
      <c r="D5" t="str">
        <f>IF(ISBLANK('Capacity Template'!B47),"BLANK",'Capacity Template'!B47)</f>
        <v>Matthew Thompson</v>
      </c>
      <c r="E5" t="str">
        <f>IF(ISBLANK('Capacity Template'!B48),"BLANK",'Capacity Template'!B48)</f>
        <v>matthew.thompson@bedford.gov.uk</v>
      </c>
      <c r="F5">
        <f>IF(ISBLANK(INDEX('Capacity Template'!$C$54:$C$71,1)),"BLANK",INDEX('Capacity Template'!$C$54:$C$71,1))</f>
        <v>122</v>
      </c>
      <c r="G5">
        <f>IF(ISBLANK(INDEX('Capacity Template'!$C$54:$C$71,2)),"BLANK",INDEX('Capacity Template'!$C$54:$C$71,2))</f>
        <v>85</v>
      </c>
      <c r="H5">
        <f>IF(ISBLANK(INDEX('Capacity Template'!$C$54:$C$71,3)),"BLANK",INDEX('Capacity Template'!$C$54:$C$71,3))</f>
        <v>24</v>
      </c>
      <c r="I5">
        <f>IF(ISBLANK(INDEX('Capacity Template'!$C$54:$C$71,4)),"BLANK",INDEX('Capacity Template'!$C$54:$C$71,4))</f>
        <v>20</v>
      </c>
      <c r="J5">
        <f>IF(ISBLANK(INDEX('Capacity Template'!$C$54:$C$71,5)),"BLANK",INDEX('Capacity Template'!$C$54:$C$71,5))</f>
        <v>464</v>
      </c>
      <c r="K5">
        <f>IF(ISBLANK(INDEX('Capacity Template'!$C$54:$C$71,6)),"BLANK",INDEX('Capacity Template'!$C$54:$C$71,6))</f>
        <v>383</v>
      </c>
      <c r="L5">
        <f>IF(ISBLANK(INDEX('Capacity Template'!$C$54:$C$71,7)),"BLANK",INDEX('Capacity Template'!$C$54:$C$71,7))</f>
        <v>179</v>
      </c>
      <c r="M5">
        <f>IF(ISBLANK(INDEX('Capacity Template'!$C$54:$C$71,8)),"BLANK",INDEX('Capacity Template'!$C$54:$C$71,8))</f>
        <v>149</v>
      </c>
      <c r="N5">
        <f>IF(ISBLANK(INDEX('Capacity Template'!$C$54:$C$71,9)),"BLANK",INDEX('Capacity Template'!$C$54:$C$71,9))</f>
        <v>662</v>
      </c>
      <c r="O5">
        <f>IF(ISBLANK(INDEX('Capacity Template'!$C$54:$C$71,10)),"BLANK",INDEX('Capacity Template'!$C$54:$C$71,10))</f>
        <v>365918</v>
      </c>
      <c r="P5">
        <f>IF(ISBLANK(INDEX('Capacity Template'!$C$54:$C$71,11)),"BLANK",INDEX('Capacity Template'!$C$54:$C$71,11))</f>
        <v>308</v>
      </c>
      <c r="Q5">
        <f>IF(ISBLANK(INDEX('Capacity Template'!$C$54:$C$71,12)),"BLANK",INDEX('Capacity Template'!$C$54:$C$71,12))</f>
        <v>176654</v>
      </c>
      <c r="R5">
        <f>IF(ISBLANK(INDEX('Capacity Template'!$C$54:$C$71,13)),"BLANK",INDEX('Capacity Template'!$C$54:$C$71,13))</f>
        <v>155</v>
      </c>
      <c r="S5">
        <f>IF(ISBLANK(INDEX('Capacity Template'!$C$54:$C$71,14)),"BLANK",INDEX('Capacity Template'!$C$54:$C$71,14))</f>
        <v>136</v>
      </c>
      <c r="T5">
        <f>IF(ISBLANK(INDEX('Capacity Template'!$C$54:$C$71,15)),"BLANK",INDEX('Capacity Template'!$C$54:$C$71,15))</f>
        <v>21</v>
      </c>
      <c r="U5">
        <f>IF(ISBLANK(INDEX('Capacity Template'!$C$54:$C$71,16)),"BLANK",INDEX('Capacity Template'!$C$54:$C$71,16))</f>
        <v>18</v>
      </c>
      <c r="V5">
        <f>IF(ISBLANK(INDEX('Capacity Template'!$C$54:$C$71,17)),"BLANK",INDEX('Capacity Template'!$C$54:$C$71,17))</f>
        <v>301</v>
      </c>
      <c r="W5">
        <f>IF(ISBLANK(INDEX('Capacity Template'!$C$54:$C$71,18)),"BLANK",INDEX('Capacity Template'!$C$54:$C$71,18))</f>
        <v>273</v>
      </c>
      <c r="X5">
        <f>IF(ISBLANK(INDEX('Capacity Template'!$D$54:$D$71,1)),"BLANK",INDEX('Capacity Template'!$D$54:$D$71,1))</f>
        <v>117</v>
      </c>
      <c r="Y5">
        <f>IF(ISBLANK(INDEX('Capacity Template'!$D$54:$D$71,2)),"BLANK",INDEX('Capacity Template'!$D$54:$D$71,2))</f>
        <v>82</v>
      </c>
      <c r="Z5">
        <f>IF(ISBLANK(INDEX('Capacity Template'!$D$54:$D$71,3)),"BLANK",INDEX('Capacity Template'!$D$54:$D$71,3))</f>
        <v>21</v>
      </c>
      <c r="AA5">
        <f>IF(ISBLANK(INDEX('Capacity Template'!$D$54:$D$71,4)),"BLANK",INDEX('Capacity Template'!$D$54:$D$71,4))</f>
        <v>18</v>
      </c>
      <c r="AB5">
        <f>IF(ISBLANK(INDEX('Capacity Template'!$D$54:$D$71,5)),"BLANK",INDEX('Capacity Template'!$D$54:$D$71,5))</f>
        <v>462</v>
      </c>
      <c r="AC5">
        <f>IF(ISBLANK(INDEX('Capacity Template'!$D$54:$D$71,6)),"BLANK",INDEX('Capacity Template'!$D$54:$D$71,6))</f>
        <v>382</v>
      </c>
      <c r="AD5">
        <f>IF(ISBLANK(INDEX('Capacity Template'!$D$54:$D$71,7)),"BLANK",INDEX('Capacity Template'!$D$54:$D$71,7))</f>
        <v>175</v>
      </c>
      <c r="AE5">
        <f>IF(ISBLANK(INDEX('Capacity Template'!$D$54:$D$71,8)),"BLANK",INDEX('Capacity Template'!$D$54:$D$71,8))</f>
        <v>145</v>
      </c>
      <c r="AF5">
        <f>IF(ISBLANK(INDEX('Capacity Template'!$D$54:$D$71,9)),"BLANK",INDEX('Capacity Template'!$D$54:$D$71,9))</f>
        <v>687</v>
      </c>
      <c r="AG5">
        <f>IF(ISBLANK(INDEX('Capacity Template'!$D$54:$D$71,10)),"BLANK",INDEX('Capacity Template'!$D$54:$D$71,10))</f>
        <v>370788</v>
      </c>
      <c r="AH5">
        <f>IF(ISBLANK(INDEX('Capacity Template'!$D$54:$D$71,11)),"BLANK",INDEX('Capacity Template'!$D$54:$D$71,11))</f>
        <v>326</v>
      </c>
      <c r="AI5">
        <f>IF(ISBLANK(INDEX('Capacity Template'!$D$54:$D$71,12)),"BLANK",INDEX('Capacity Template'!$D$54:$D$71,12))</f>
        <v>195378</v>
      </c>
      <c r="AJ5">
        <f>IF(ISBLANK(INDEX('Capacity Template'!$D$54:$D$71,13)),"BLANK",INDEX('Capacity Template'!$D$54:$D$71,13))</f>
        <v>161</v>
      </c>
      <c r="AK5">
        <f>IF(ISBLANK(INDEX('Capacity Template'!$D$54:$D$71,14)),"BLANK",INDEX('Capacity Template'!$D$54:$D$71,14))</f>
        <v>141</v>
      </c>
      <c r="AL5">
        <f>IF(ISBLANK(INDEX('Capacity Template'!$D$54:$D$71,15)),"BLANK",INDEX('Capacity Template'!$D$54:$D$71,15))</f>
        <v>27</v>
      </c>
      <c r="AM5">
        <f>IF(ISBLANK(INDEX('Capacity Template'!$D$54:$D$71,16)),"BLANK",INDEX('Capacity Template'!$D$54:$D$71,16))</f>
        <v>23</v>
      </c>
      <c r="AN5">
        <f>IF(ISBLANK(INDEX('Capacity Template'!$D$54:$D$71,17)),"BLANK",INDEX('Capacity Template'!$D$54:$D$71,17))</f>
        <v>306</v>
      </c>
      <c r="AO5">
        <f>IF(ISBLANK(INDEX('Capacity Template'!$D$54:$D$71,18)),"BLANK",INDEX('Capacity Template'!$D$54:$D$71,18))</f>
        <v>267</v>
      </c>
      <c r="AP5">
        <f>IF(ISBLANK(INDEX('Capacity Template'!$E$54:$E$71,1)),"BLANK",INDEX('Capacity Template'!$E$54:$E$71,1))</f>
        <v>112</v>
      </c>
      <c r="AQ5">
        <f>IF(ISBLANK(INDEX('Capacity Template'!$E$54:$E$71,2)),"BLANK",INDEX('Capacity Template'!$E$54:$E$71,2))</f>
        <v>78</v>
      </c>
      <c r="AR5">
        <f>IF(ISBLANK(INDEX('Capacity Template'!$E$54:$E$71,3)),"BLANK",INDEX('Capacity Template'!$E$54:$E$71,3))</f>
        <v>20</v>
      </c>
      <c r="AS5">
        <f>IF(ISBLANK(INDEX('Capacity Template'!$E$54:$E$71,4)),"BLANK",INDEX('Capacity Template'!$E$54:$E$71,4))</f>
        <v>17</v>
      </c>
      <c r="AT5">
        <f>IF(ISBLANK(INDEX('Capacity Template'!$E$54:$E$71,5)),"BLANK",INDEX('Capacity Template'!$E$54:$E$71,5))</f>
        <v>460</v>
      </c>
      <c r="AU5">
        <f>IF(ISBLANK(INDEX('Capacity Template'!$E$54:$E$71,6)),"BLANK",INDEX('Capacity Template'!$E$54:$E$71,6))</f>
        <v>380</v>
      </c>
      <c r="AV5">
        <f>IF(ISBLANK(INDEX('Capacity Template'!$E$54:$E$71,7)),"BLANK",INDEX('Capacity Template'!$E$54:$E$71,7))</f>
        <v>171</v>
      </c>
      <c r="AW5">
        <f>IF(ISBLANK(INDEX('Capacity Template'!$E$54:$E$71,8)),"BLANK",INDEX('Capacity Template'!$E$54:$E$71,8))</f>
        <v>142</v>
      </c>
      <c r="AX5">
        <f>IF(ISBLANK(INDEX('Capacity Template'!$E$54:$E$71,9)),"BLANK",INDEX('Capacity Template'!$E$54:$E$71,9))</f>
        <v>713</v>
      </c>
      <c r="AY5">
        <f>IF(ISBLANK(INDEX('Capacity Template'!$E$54:$E$71,10)),"BLANK",INDEX('Capacity Template'!$E$54:$E$71,10))</f>
        <v>375723</v>
      </c>
      <c r="AZ5">
        <f>IF(ISBLANK(INDEX('Capacity Template'!$E$54:$E$71,11)),"BLANK",INDEX('Capacity Template'!$E$54:$E$71,11))</f>
        <v>345</v>
      </c>
      <c r="BA5">
        <f>IF(ISBLANK(INDEX('Capacity Template'!$E$54:$E$71,12)),"BLANK",INDEX('Capacity Template'!$E$54:$E$71,12))</f>
        <v>216087</v>
      </c>
      <c r="BB5">
        <f>IF(ISBLANK(INDEX('Capacity Template'!$E$54:$E$71,13)),"BLANK",INDEX('Capacity Template'!$E$54:$E$71,13))</f>
        <v>167</v>
      </c>
      <c r="BC5">
        <f>IF(ISBLANK(INDEX('Capacity Template'!$E$54:$E$71,14)),"BLANK",INDEX('Capacity Template'!$E$54:$E$71,14))</f>
        <v>146</v>
      </c>
      <c r="BD5">
        <f>IF(ISBLANK(INDEX('Capacity Template'!$E$54:$E$71,15)),"BLANK",INDEX('Capacity Template'!$E$54:$E$71,15))</f>
        <v>35</v>
      </c>
      <c r="BE5">
        <f>IF(ISBLANK(INDEX('Capacity Template'!$E$54:$E$71,16)),"BLANK",INDEX('Capacity Template'!$E$54:$E$71,16))</f>
        <v>30</v>
      </c>
      <c r="BF5">
        <f>IF(ISBLANK(INDEX('Capacity Template'!$E$54:$E$71,17)),"BLANK",INDEX('Capacity Template'!$E$54:$E$71,17))</f>
        <v>336</v>
      </c>
      <c r="BG5">
        <f>IF(ISBLANK(INDEX('Capacity Template'!$E$54:$E$71,18)),"BLANK",INDEX('Capacity Template'!$E$54:$E$71,18))</f>
        <v>293</v>
      </c>
      <c r="BH5" t="str">
        <f>IF(ISBLANK(INDEX('Capacity Template'!$F$54:$F$71,1)),"BLANK",INDEX('Capacity Template'!$F$54:$F$71,1))</f>
        <v>All estimates for 2023/24 are based on judgements from evaluation of short and long term trend data.</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125.80645161290322</v>
      </c>
      <c r="CA5">
        <f>IF(ISBLANK(INDEX('Capacity Template'!$C$75:$C$92,2)),"BLANK",INDEX('Capacity Template'!$C$75:$C$92,2))</f>
        <v>115.55555555555556</v>
      </c>
      <c r="CB5">
        <f>IF(ISBLANK(INDEX('Capacity Template'!$C$75:$C$92,3)),"BLANK",INDEX('Capacity Template'!$C$75:$C$92,3))</f>
        <v>26.666666666666664</v>
      </c>
      <c r="CC5">
        <f>IF(ISBLANK(INDEX('Capacity Template'!$C$75:$C$92,4)),"BLANK",INDEX('Capacity Template'!$C$75:$C$92,4))</f>
        <v>24</v>
      </c>
      <c r="CD5">
        <f>IF(ISBLANK(INDEX('Capacity Template'!$C$75:$C$92,5)),"BLANK",INDEX('Capacity Template'!$C$75:$C$92,5))</f>
        <v>543.52941176470586</v>
      </c>
      <c r="CE5">
        <f>IF(ISBLANK(INDEX('Capacity Template'!$C$75:$C$92,6)),"BLANK",INDEX('Capacity Template'!$C$75:$C$92,6))</f>
        <v>454.38596491228071</v>
      </c>
      <c r="CF5">
        <f>IF(ISBLANK(INDEX('Capacity Template'!$C$75:$C$92,7)),"BLANK",INDEX('Capacity Template'!$C$75:$C$92,7))</f>
        <v>196.62921348314606</v>
      </c>
      <c r="CG5">
        <f>IF(ISBLANK(INDEX('Capacity Template'!$C$75:$C$92,8)),"BLANK",INDEX('Capacity Template'!$C$75:$C$92,8))</f>
        <v>159.91969407265773</v>
      </c>
      <c r="CH5">
        <f>IF(ISBLANK(INDEX('Capacity Template'!$C$75:$C$92,9)),"BLANK",INDEX('Capacity Template'!$C$75:$C$92,9))</f>
        <v>788.93383964622171</v>
      </c>
      <c r="CI5">
        <f>IF(ISBLANK(INDEX('Capacity Template'!$C$75:$C$92,10)),"BLANK",INDEX('Capacity Template'!$C$75:$C$92,10))</f>
        <v>35483.648779080941</v>
      </c>
      <c r="CJ5">
        <f>IF(ISBLANK(INDEX('Capacity Template'!$C$75:$C$92,11)),"BLANK",INDEX('Capacity Template'!$C$75:$C$92,11))</f>
        <v>374.37035185541248</v>
      </c>
      <c r="CK5">
        <f>IF(ISBLANK(INDEX('Capacity Template'!$C$75:$C$92,12)),"BLANK",INDEX('Capacity Template'!$C$75:$C$92,12))</f>
        <v>18697.272649490485</v>
      </c>
      <c r="CL5">
        <f>IF(ISBLANK(INDEX('Capacity Template'!$C$75:$C$92,13)),"BLANK",INDEX('Capacity Template'!$C$75:$C$92,13))</f>
        <v>174.73651548783289</v>
      </c>
      <c r="CM5">
        <f>IF(ISBLANK(INDEX('Capacity Template'!$C$75:$C$92,14)),"BLANK",INDEX('Capacity Template'!$C$75:$C$92,14))</f>
        <v>133.84073526727627</v>
      </c>
      <c r="CN5">
        <f>IF(ISBLANK(INDEX('Capacity Template'!$C$75:$C$92,15)),"BLANK",INDEX('Capacity Template'!$C$75:$C$92,15))</f>
        <v>29.30363924330117</v>
      </c>
      <c r="CO5">
        <f>IF(ISBLANK(INDEX('Capacity Template'!$C$75:$C$92,16)),"BLANK",INDEX('Capacity Template'!$C$75:$C$92,16))</f>
        <v>22.445340696996642</v>
      </c>
      <c r="CP5">
        <f>IF(ISBLANK(INDEX('Capacity Template'!$C$75:$C$92,17)),"BLANK",INDEX('Capacity Template'!$C$75:$C$92,17))</f>
        <v>343.63404255319153</v>
      </c>
      <c r="CQ5">
        <f>IF(ISBLANK(INDEX('Capacity Template'!$C$75:$C$92,18)),"BLANK",INDEX('Capacity Template'!$C$75:$C$92,18))</f>
        <v>306.30638297872343</v>
      </c>
      <c r="CR5">
        <f>IF(ISBLANK(INDEX('Capacity Template'!$D$75:$D$92,1)),"BLANK",INDEX('Capacity Template'!$D$75:$D$92,1))</f>
        <v>89</v>
      </c>
      <c r="CS5">
        <f>IF(ISBLANK(INDEX('Capacity Template'!$D$75:$D$92,2)),"BLANK",INDEX('Capacity Template'!$D$75:$D$92,2))</f>
        <v>67</v>
      </c>
      <c r="CT5">
        <f>IF(ISBLANK(INDEX('Capacity Template'!$D$75:$D$92,3)),"BLANK",INDEX('Capacity Template'!$D$75:$D$92,3))</f>
        <v>74</v>
      </c>
      <c r="CU5">
        <f>IF(ISBLANK(INDEX('Capacity Template'!$D$75:$D$92,4)),"BLANK",INDEX('Capacity Template'!$D$75:$D$92,4))</f>
        <v>71</v>
      </c>
      <c r="CV5">
        <f>IF(ISBLANK(INDEX('Capacity Template'!$D$75:$D$92,5)),"BLANK",INDEX('Capacity Template'!$D$75:$D$92,5))</f>
        <v>85</v>
      </c>
      <c r="CW5">
        <f>IF(ISBLANK(INDEX('Capacity Template'!$D$75:$D$92,6)),"BLANK",INDEX('Capacity Template'!$D$75:$D$92,6))</f>
        <v>84</v>
      </c>
      <c r="CX5">
        <f>IF(ISBLANK(INDEX('Capacity Template'!$D$75:$D$92,7)),"BLANK",INDEX('Capacity Template'!$D$75:$D$92,7))</f>
        <v>87</v>
      </c>
      <c r="CY5">
        <f>IF(ISBLANK(INDEX('Capacity Template'!$D$75:$D$92,8)),"BLANK",INDEX('Capacity Template'!$D$75:$D$92,8))</f>
        <v>89</v>
      </c>
      <c r="CZ5">
        <f>IF(ISBLANK(INDEX('Capacity Template'!$D$75:$D$92,9)),"BLANK",INDEX('Capacity Template'!$D$75:$D$92,9))</f>
        <v>90</v>
      </c>
      <c r="DA5">
        <f>IF(ISBLANK(INDEX('Capacity Template'!$D$75:$D$92,10)),"BLANK",INDEX('Capacity Template'!$D$75:$D$92,10))</f>
        <v>93</v>
      </c>
      <c r="DB5">
        <f>IF(ISBLANK(INDEX('Capacity Template'!$D$75:$D$92,11)),"BLANK",INDEX('Capacity Template'!$D$75:$D$92,11))</f>
        <v>92</v>
      </c>
      <c r="DC5">
        <f>IF(ISBLANK(INDEX('Capacity Template'!$D$75:$D$92,12)),"BLANK",INDEX('Capacity Template'!$D$75:$D$92,12))</f>
        <v>93</v>
      </c>
      <c r="DD5">
        <f>IF(ISBLANK(INDEX('Capacity Template'!$D$75:$D$92,13)),"BLANK",INDEX('Capacity Template'!$D$75:$D$92,13))</f>
        <v>95</v>
      </c>
      <c r="DE5">
        <f>IF(ISBLANK(INDEX('Capacity Template'!$D$75:$D$92,14)),"BLANK",INDEX('Capacity Template'!$D$75:$D$92,14))</f>
        <v>109</v>
      </c>
      <c r="DF5">
        <f>IF(ISBLANK(INDEX('Capacity Template'!$D$75:$D$92,15)),"BLANK",INDEX('Capacity Template'!$D$75:$D$92,15))</f>
        <v>121</v>
      </c>
      <c r="DG5">
        <f>IF(ISBLANK(INDEX('Capacity Template'!$D$75:$D$92,16)),"BLANK",INDEX('Capacity Template'!$D$75:$D$92,16))</f>
        <v>136</v>
      </c>
      <c r="DH5">
        <f>IF(ISBLANK(INDEX('Capacity Template'!$D$75:$D$92,17)),"BLANK",INDEX('Capacity Template'!$D$75:$D$92,17))</f>
        <v>99</v>
      </c>
      <c r="DI5">
        <f>IF(ISBLANK(INDEX('Capacity Template'!$D$75:$D$92,18)),"BLANK",INDEX('Capacity Template'!$D$75:$D$92,18))</f>
        <v>96</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There may be occassions when people have to occassionally wait during the full financial year (up to March 2023)</v>
      </c>
      <c r="EC5" t="str">
        <f>IF(ISBLANK(INDEX('Capacity Template'!$F$75:$F$92,2)),"BLANK",INDEX('Capacity Template'!$F$75:$F$92,2))</f>
        <v>The use of nursing has significantly reduced  from the 2022/23 data. Currently there is sufficient capacity without having to occassionally wait.</v>
      </c>
      <c r="ED5" t="str">
        <f>IF(ISBLANK(INDEX('Capacity Template'!$F$75:$F$92,3)),"BLANK",INDEX('Capacity Template'!$F$75:$F$92,3))</f>
        <v>Low level of service provision in area. Some people are placed out of area for nursing where needs cannot be me in area.</v>
      </c>
      <c r="EE5" t="str">
        <f>IF(ISBLANK(INDEX('Capacity Template'!$F$75:$F$92,4)),"BLANK",INDEX('Capacity Template'!$F$75:$F$92,4))</f>
        <v>Low level of service provision in area. Some people are placed out of area for nursing where needs cannot be me in area.</v>
      </c>
      <c r="EF5" t="str">
        <f>IF(ISBLANK(INDEX('Capacity Template'!$F$75:$F$92,5)),"BLANK",INDEX('Capacity Template'!$F$75:$F$92,5))</f>
        <v>However, there are a smoall cohort of clients who have to occassionally wait where more complex residential support is needed.</v>
      </c>
      <c r="EG5" t="str">
        <f>IF(ISBLANK(INDEX('Capacity Template'!$F$75:$F$92,6)),"BLANK",INDEX('Capacity Template'!$F$75:$F$92,6))</f>
        <v>However, there are a smoall cohort of clients who have to occassionally wait where more complex residential support is needed.</v>
      </c>
      <c r="EH5" t="str">
        <f>IF(ISBLANK(INDEX('Capacity Template'!$F$75:$F$92,7)),"BLANK",INDEX('Capacity Template'!$F$75:$F$92,7))</f>
        <v>There are fewer residential LD care homes in borough.</v>
      </c>
      <c r="EI5" t="str">
        <f>IF(ISBLANK(INDEX('Capacity Template'!$F$75:$F$92,8)),"BLANK",INDEX('Capacity Template'!$F$75:$F$92,8))</f>
        <v>There are fewer residential LD care homes in borough but fewer LD clients in area.</v>
      </c>
      <c r="EJ5" t="str">
        <f>IF(ISBLANK(INDEX('Capacity Template'!$F$75:$F$92,9)),"BLANK",INDEX('Capacity Template'!$F$75:$F$92,9))</f>
        <v>The majority of business is going through the home care framework. Capacity isn't fixed for homecare providers, which are staffed to deliver package levels an grow with volume increase.</v>
      </c>
      <c r="EK5" t="str">
        <f>IF(ISBLANK(INDEX('Capacity Template'!$F$75:$F$92,10)),"BLANK",INDEX('Capacity Template'!$F$75:$F$92,10))</f>
        <v>BLANK</v>
      </c>
      <c r="EL5" t="str">
        <f>IF(ISBLANK(INDEX('Capacity Template'!$F$75:$F$92,11)),"BLANK",INDEX('Capacity Template'!$F$75:$F$92,11))</f>
        <v>There are a smaller number of providers to meet these needs within homecare.</v>
      </c>
      <c r="EM5" t="str">
        <f>IF(ISBLANK(INDEX('Capacity Template'!$F$75:$F$92,12)),"BLANK",INDEX('Capacity Template'!$F$75:$F$92,12))</f>
        <v>There are a smaller number of providers to meet these needs within homecare.</v>
      </c>
      <c r="EN5" t="str">
        <f>IF(ISBLANK(INDEX('Capacity Template'!$F$75:$F$92,13)),"BLANK",INDEX('Capacity Template'!$F$75:$F$92,13))</f>
        <v>If demand continues to increase there is a likelyood that available capacity will be fully utilised.</v>
      </c>
      <c r="EO5" t="str">
        <f>IF(ISBLANK(INDEX('Capacity Template'!$F$75:$F$92,14)),"BLANK",INDEX('Capacity Template'!$F$75:$F$92,14))</f>
        <v>BLANK</v>
      </c>
      <c r="EP5" t="str">
        <f>IF(ISBLANK(INDEX('Capacity Template'!$F$75:$F$92,15)),"BLANK",INDEX('Capacity Template'!$F$75:$F$92,15))</f>
        <v>65+ provision utilised to help meet capacity demands</v>
      </c>
      <c r="EQ5" t="str">
        <f>IF(ISBLANK(INDEX('Capacity Template'!$F$75:$F$92,16)),"BLANK",INDEX('Capacity Template'!$F$75:$F$92,16))</f>
        <v>65+ provision utilised to help meet capacity demands</v>
      </c>
      <c r="ER5" t="str">
        <f>IF(ISBLANK(INDEX('Capacity Template'!$F$75:$F$92,17)),"BLANK",INDEX('Capacity Template'!$F$75:$F$92,17))</f>
        <v>If demand continues to increase there is a likelihood that available capacity will be fully utilised.</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1B1D8772D801428DB3698454A6F5F0" ma:contentTypeVersion="7" ma:contentTypeDescription="Create a new document." ma:contentTypeScope="" ma:versionID="37fc5a4dd5042b4a21260e2edcee024f">
  <xsd:schema xmlns:xsd="http://www.w3.org/2001/XMLSchema" xmlns:xs="http://www.w3.org/2001/XMLSchema" xmlns:p="http://schemas.microsoft.com/office/2006/metadata/properties" xmlns:ns3="12fd7cd9-8605-4646-bf81-26104efaeb68" targetNamespace="http://schemas.microsoft.com/office/2006/metadata/properties" ma:root="true" ma:fieldsID="e1f0a864fefde9879abbdef9845dce06" ns3:_="">
    <xsd:import namespace="12fd7cd9-8605-4646-bf81-26104efae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d7cd9-8605-4646-bf81-26104efaeb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d493d7b-745f-46ca-853c-852befb66d42" origin="userSelected"/>
</file>

<file path=customXml/itemProps1.xml><?xml version="1.0" encoding="utf-8"?>
<ds:datastoreItem xmlns:ds="http://schemas.openxmlformats.org/officeDocument/2006/customXml" ds:itemID="{FEC2A482-DF6E-4614-90B0-810311764AF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2fd7cd9-8605-4646-bf81-26104efaeb68"/>
    <ds:schemaRef ds:uri="http://www.w3.org/XML/1998/namespace"/>
    <ds:schemaRef ds:uri="http://purl.org/dc/dcmitype/"/>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62726ADA-B3EC-43AD-B133-538EF1D74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d7cd9-8605-4646-bf81-26104efae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D5543A-7B11-4B46-A27B-780FAF9D35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2023-08-04T09:19:09Z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0x010100001B1D8772D801428DB3698454A6F5F0</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docIndexRef">
    <vt:lpwstr>4e3c7b13-ed12-4a14-a432-2bf929d40643</vt:lpwstr>
  </property>
  <property fmtid="{D5CDD505-2E9C-101B-9397-08002B2CF9AE}" pid="24" name="bjDocumentSecurityLabel">
    <vt:lpwstr>No Marking</vt:lpwstr>
  </property>
  <property fmtid="{D5CDD505-2E9C-101B-9397-08002B2CF9AE}" pid="25" name="bjSaver">
    <vt:lpwstr>GBowvTcraBxfCzsRvnLD/o6UuMNHMucI</vt:lpwstr>
  </property>
</Properties>
</file>