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9200" windowHeight="6470" activeTab="1"/>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<sst xmlns="http://schemas.openxmlformats.org/spreadsheetml/2006/main" count="821" uniqueCount="592">
  <si>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</si>
  <si>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</si>
  <si>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</si>
  <si>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</si>
  <si>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</si>
  <si>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</si>
  <si>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</si>
  <si>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</si>
  <si>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</si>
  <si>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</si>
  <si>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</si>
  <si>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</si>
  <si>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</si>
  <si>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</si>
  <si>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</si>
  <si>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</si>
  <si>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</si>
  <si>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</si>
  <si>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</si>
  <si>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</si>
  <si>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</si>
  <si>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</si>
  <si>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</si>
  <si>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</si>
  <si>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</si>
  <si>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</si>
  <si>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</si>
  <si>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</si>
  <si>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</si>
  <si>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</si>
  <si>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</si>
  <si>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</si>
  <si>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</si>
  <si>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</si>
  <si>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</si>
  <si>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</si>
  <si>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</si>
  <si>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</si>
  <si>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</si>
  <si>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</si>
  <si>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</si>
  <si>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</si>
  <si>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</si>
  <si>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</si>
  <si>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</si>
  <si>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</si>
  <si>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</si>
  <si>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</si>
  <si>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</si>
  <si>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</si>
  <si>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</si>
  <si>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</si>
  <si>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</si>
  <si>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</si>
  <si>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</si>
  <si>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</si>
  <si>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</si>
  <si>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</si>
  <si>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</si>
  <si>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</si>
  <si>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</si>
  <si>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</si>
  <si>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</si>
  <si>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</si>
  <si>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</si>
  <si>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</si>
  <si>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</si>
  <si>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</si>
  <si>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</si>
  <si>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</si>
  <si>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</si>
  <si>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</si>
  <si>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</si>
  <si>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</si>
  <si>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</si>
  <si>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</si>
  <si>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</si>
  <si>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</si>
  <si>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</si>
  <si>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</si>
  <si>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</si>
  <si>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</si>
  <si>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</si>
  <si>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</si>
  <si>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</si>
  <si>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</si>
  <si>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</si>
  <si>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</si>
  <si>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</si>
  <si>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</si>
  <si>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</si>
  <si>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</si>
  <si>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</si>
  <si>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</si>
  <si>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</si>
  <si>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</si>
  <si>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</si>
  <si>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</si>
  <si>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</si>
  <si>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</si>
  <si>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</si>
  <si>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</si>
  <si>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</si>
  <si>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</si>
  <si>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</si>
  <si>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</si>
  <si>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</si>
  <si>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</si>
  <si>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</si>
  <si>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</si>
  <si>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</si>
  <si>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</si>
  <si>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</si>
  <si>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</si>
  <si>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</si>
  <si>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</si>
  <si>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</si>
  <si>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</si>
  <si>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</si>
  <si>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</si>
  <si>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</si>
  <si>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</si>
  <si>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</si>
  <si>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</si>
  <si>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</si>
  <si>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</si>
  <si>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</si>
  <si>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</si>
  <si>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</si>
  <si>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</si>
  <si>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</si>
  <si>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</si>
  <si>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</si>
  <si>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</si>
  <si>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</si>
  <si>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</si>
  <si>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</si>
  <si>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</si>
  <si>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</si>
  <si>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</si>
  <si>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</si>
  <si>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</si>
  <si>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</si>
  <si>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</si>
  <si>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</si>
  <si>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</si>
  <si>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</si>
  <si>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</si>
  <si>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</si>
  <si>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</si>
  <si>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</si>
  <si>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</si>
  <si>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</si>
  <si>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</si>
  <si>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</si>
  <si>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</si>
  <si>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</si>
  <si>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</si>
  <si>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</si>
  <si>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</si>
  <si>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</si>
  <si>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</si>
  <si>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</si>
  <si>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</si>
  <si>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</si>
  <si>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</si>
  <si>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</si>
  <si>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</si>
  <si>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</si>
  <si>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</si>
  <si>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</si>
  <si>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</si>
  <si>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</si>
  <si>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</si>
  <si>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</si>
  <si>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</si>
  <si>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</si>
  <si>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</si>
  <si>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</si>
  <si>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</si>
  <si>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</si>
  <si>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</si>
  <si>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</si>
  <si>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</si>
  <si>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</si>
  <si>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</si>
  <si>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</si>
  <si>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</si>
  <si>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</si>
  <si>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</si>
  <si>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</si>
  <si>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</si>
  <si>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</si>
  <si>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</si>
  <si>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</si>
  <si>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</si>
  <si>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</si>
  <si>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</si>
  <si>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</si>
  <si>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</si>
  <si>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</si>
  <si>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</si>
  <si>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</si>
  <si>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</si>
  <si>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</si>
  <si>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</si>
  <si>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</si>
  <si>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</si>
  <si>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</si>
  <si>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</si>
  <si>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</si>
  <si>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</si>
  <si>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</si>
  <si>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</si>
  <si>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</si>
  <si>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</si>
  <si>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</si>
  <si>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</si>
  <si>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</si>
  <si>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</si>
  <si>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</si>
  <si>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</si>
  <si>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</si>
  <si>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</si>
  <si>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</si>
  <si>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</si>
  <si>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</si>
  <si>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</si>
  <si>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</si>
  <si>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</si>
  <si>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</si>
  <si>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</si>
  <si>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</si>
  <si>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</si>
  <si>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</si>
  <si>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</si>
  <si>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</si>
  <si>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</si>
  <si>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</si>
  <si>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</si>
  <si>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</si>
  <si>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</si>
  <si>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</si>
  <si>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</si>
  <si>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</si>
  <si>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</si>
  <si>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</si>
  <si>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</si>
  <si>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</si>
  <si>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</si>
  <si>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</si>
  <si>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</si>
  <si>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</si>
  <si>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</si>
  <si>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</si>
  <si>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</si>
  <si>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</si>
  <si>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</si>
  <si>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</si>
  <si>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</si>
  <si>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</si>
  <si>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</si>
  <si>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</si>
  <si>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</si>
  <si>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</si>
  <si>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</si>
  <si>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</si>
  <si>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</si>
  <si>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</si>
  <si>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</si>
  <si>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</si>
  <si>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</si>
  <si>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</si>
  <si>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</si>
  <si>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</si>
  <si>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</si>
  <si>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</si>
  <si>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</si>
  <si>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</si>
  <si>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</si>
  <si>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</si>
  <si>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</si>
  <si>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</si>
  <si>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</si>
  <si>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</si>
  <si>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</si>
  <si>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</si>
  <si>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</si>
  <si>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</si>
  <si>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</si>
  <si>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</si>
  <si>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</si>
  <si>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</si>
  <si>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</si>
  <si>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</si>
  <si>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</si>
  <si>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</si>
  <si>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</si>
  <si>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</si>
  <si>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</si>
  <si>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</si>
  <si>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</si>
  <si>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</si>
  <si>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</si>
  <si>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</si>
  <si>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</si>
  <si>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</si>
  <si>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</si>
  <si>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</si>
  <si>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</si>
  <si>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</si>
  <si>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</si>
  <si>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</si>
  <si>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</si>
  <si>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</si>
  <si>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</si>
  <si>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</si>
  <si>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</si>
  <si>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</si>
  <si>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</si>
  <si>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</si>
  <si>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</si>
  <si>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</si>
  <si>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</si>
  <si>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</si>
  <si>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</si>
  <si>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</si>
  <si>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</si>
  <si>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</si>
  <si>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</si>
  <si>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</si>
  <si>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</si>
  <si>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</si>
  <si>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</si>
  <si>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</si>
  <si>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</si>
  <si>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</si>
  <si>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</si>
  <si>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</si>
  <si>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</si>
  <si>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</si>
  <si>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</si>
  <si>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</si>
  <si>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</si>
  <si>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</si>
  <si>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</si>
  <si>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</si>
  <si>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</si>
  <si>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</si>
  <si>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</si>
  <si>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</si>
  <si>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</si>
  <si>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</si>
  <si>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</si>
  <si>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</si>
  <si>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</si>
  <si>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</si>
  <si>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</si>
  <si>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</si>
  <si>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</si>
  <si>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</si>
  <si>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</si>
  <si>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</si>
  <si>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</si>
  <si>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</si>
  <si>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</si>
  <si>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</si>
  <si>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</si>
  <si>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</si>
  <si>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</si>
  <si>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</si>
  <si>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</si>
  <si>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</si>
  <si>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</si>
  <si>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</si>
  <si>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</si>
  <si>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</si>
  <si>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</si>
  <si>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</si>
  <si>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</si>
  <si>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</si>
  <si>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</si>
  <si>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</si>
  <si>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</si>
  <si>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</si>
  <si>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</si>
  <si>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</si>
  <si>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</si>
  <si>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</si>
  <si>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</si>
  <si>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</si>
  <si>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</si>
  <si>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</si>
  <si>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</si>
  <si>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</si>
  <si>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</si>
  <si>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</si>
  <si>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</si>
  <si>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</si>
  <si>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</si>
  <si>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</si>
  <si>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</si>
  <si>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</si>
  <si>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</si>
  <si>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</si>
  <si>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</si>
  <si>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</si>
  <si>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</si>
  <si>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</si>
  <si>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</si>
  <si>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</si>
  <si>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</si>
  <si>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</si>
  <si>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</si>
  <si>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</si>
  <si>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</si>
  <si>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</si>
  <si>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</si>
  <si>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</si>
  <si>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</si>
  <si>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</si>
  <si>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</si>
  <si>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</si>
  <si>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</si>
  <si>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</si>
  <si>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</si>
  <si>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</si>
  <si>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</si>
  <si>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</si>
  <si>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</si>
  <si>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</si>
  <si>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</si>
  <si>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</si>
  <si>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</si>
  <si>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</si>
  <si>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</si>
  <si>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</si>
  <si>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</si>
  <si>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</si>
  <si>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</si>
  <si>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</si>
  <si>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</si>
  <si>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</si>
  <si>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</si>
  <si>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</si>
  <si>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</si>
  <si>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</si>
  <si>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</si>
  <si>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</si>
  <si>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</si>
  <si>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</si>
  <si>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</si>
  <si>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</si>
  <si>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</si>
  <si>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</si>
  <si>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</si>
  <si>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</si>
  <si>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</si>
  <si>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</si>
  <si>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</si>
  <si>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</si>
  <si>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</si>
  <si>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</si>
  <si>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</si>
  <si>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</si>
  <si>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</si>
  <si>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</si>
  <si>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</si>
  <si>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</si>
  <si>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</si>
  <si>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</si>
  <si>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</si>
  <si>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</si>
  <si>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</si>
  <si>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</si>
  <si>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</si>
  <si>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</si>
  <si>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</si>
  <si>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</si>
  <si>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</si>
  <si>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</si>
  <si>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</si>
  <si>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</si>
  <si>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</si>
  <si>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</si>
  <si>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</si>
  <si>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</si>
  <si>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</si>
  <si>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</si>
  <si>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</si>
  <si>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</si>
  <si>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</si>
  <si>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</si>
  <si>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</si>
  <si>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</si>
  <si>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</si>
  <si>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</si>
  <si>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</si>
  <si>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</si>
  <si>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</si>
  <si>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</si>
  <si>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</si>
  <si>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</si>
  <si>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</si>
  <si>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</si>
  <si>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</si>
  <si>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</si>
  <si>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</si>
  <si>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</si>
  <si>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</si>
  <si>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</si>
  <si>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</si>
  <si>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</si>
  <si>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</si>
  <si>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</si>
  <si>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</si>
  <si>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</si>
  <si>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</si>
  <si>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</si>
  <si>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</si>
  <si>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</si>
  <si>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</si>
  <si>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</si>
  <si>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</si>
  <si>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</si>
  <si>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</si>
  <si>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</si>
  <si>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</si>
  <si>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</si>
  <si>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</si>
  <si>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</si>
  <si>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</si>
  <si>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</si>
  <si>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</si>
  <si>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</si>
  <si>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</si>
  <si>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</si>
  <si>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</si>
  <si>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</si>
  <si>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</si>
  <si>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</si>
  <si>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</si>
  <si>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</si>
  <si>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</si>
  <si>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</si>
  <si>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</si>
  <si>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</si>
  <si>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</si>
  <si>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</si>
  <si>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</si>
  <si>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</si>
  <si>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</si>
  <si>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</si>
  <si>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</si>
  <si>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</si>
  <si>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</si>
  <si>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</si>
  <si>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</si>
  <si>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</si>
  <si>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</si>
  <si>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</si>
  <si>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</si>
  <si>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</si>
  <si>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</si>
  <si>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</si>
  <si>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</si>
  <si>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</si>
  <si>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</si>
  <si>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</si>
  <si>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</si>
  <si>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</si>
  <si>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</si>
  <si>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</si>
  <si>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</si>
  <si>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</si>
  <si>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</si>
  <si>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</si>
  <si>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</si>
  <si>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</si>
  <si>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</si>
  <si>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</si>
  <si>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</si>
  <si>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James Anderton</t>
  </si>
  <si>
    <t>james.anderton@newham.gov.uk</t>
  </si>
  <si>
    <t xml:space="preserve">Only one in-borough home accepts this client group. It is particularly challenging to place clients who are 50-64 </t>
  </si>
  <si>
    <t>This capacity situation is not straightforward as whilst there are usually vacant beds in the borough, but often the providers cannot meet needs leading to 70% sourced out of borough.</t>
  </si>
  <si>
    <t>The DPV is expected to improve capacity, but this cannot yet be quantified as admissions have only just opened.</t>
  </si>
  <si>
    <t>For under 50 year olds, only one in-borough provision exists and usually above Newham LA rates to purchase out of borough</t>
  </si>
  <si>
    <t>New purpose-built scheme due to open in autumn 2023 will increase capacity</t>
  </si>
  <si>
    <t>Newham has a Framework for Homecare containing 24 providers, 14 of which have capacity for at least another 560 clients in total.</t>
  </si>
  <si>
    <t>Newham has a Framework for Homecare containing 24 providers, 14 of which have capacity for at least another 280 clients in total.</t>
  </si>
  <si>
    <t>No capacity in borough for 65+ residential, and usually above Newham LA rates to purchase out of borough. Newham has to commission nursing beds for residential clients sometimes.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</si>
</sst>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2">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2" fillId="0" borderId="0" xfId="0" applyFont="1" applyProtection="1"/>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cellStyle name="Normal" xfId="0" builtinId="0"/>
    <cellStyle name="Normal 2 2 2" xfId="2"/>
    <cellStyle name="Normal 3 4" xfId="3"/>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igure_1_17"/>
      <sheetName val="Frameworks_comparison_2_1_2_27"/>
      <sheetName val="Figures_3_1_3_27"/>
      <sheetName val="Table_3_17"/>
      <sheetName val="3_1_Inflation_expectations7"/>
      <sheetName val="3_2_Taylor_rules7"/>
      <sheetName val="3_3_UK_Taylor_rule7"/>
      <sheetName val="Chart_3_47"/>
      <sheetName val="3_5_10_years_ahead7"/>
      <sheetName val="3_6_M3_growth7"/>
      <sheetName val="Box_D_Red_triangle7"/>
      <sheetName val="Figure_4_1_UK_fiscal_fwork7"/>
      <sheetName val="Table_4_17"/>
      <sheetName val="Box_D_table7"/>
      <sheetName val="4_1_UK7"/>
      <sheetName val="4_3_and_4_47"/>
      <sheetName val="4_5_deficit_and_interest_rate7"/>
      <sheetName val="4_6_ten_year_bonds7"/>
      <sheetName val="5_1_share_of_gdp7"/>
      <sheetName val="Figure_6_17"/>
      <sheetName val="Table_6_1_Bank_Supervisors7"/>
      <sheetName val="Carbon_Price_Floor4"/>
      <sheetName val="Baseline_results4"/>
      <sheetName val="DECC_Summary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Model_inputs7"/>
      <sheetName val="Determinant_analysis7"/>
      <sheetName val="Model_output7"/>
      <sheetName val="CTA_output7"/>
      <sheetName val="Model_growth_rates7"/>
      <sheetName val="HIC_Total7"/>
      <sheetName val="FIN_Total7"/>
      <sheetName val="Main_calcs7"/>
      <sheetName val="CT_on_gains7"/>
      <sheetName val="A9_summary7"/>
      <sheetName val="GR_regressions7"/>
      <sheetName val="L-P_regressions7"/>
      <sheetName val="Chart_3_117"/>
      <sheetName val="Exec_Summary7"/>
      <sheetName val="Buget_Reconciliation_page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External_Inputs7"/>
      <sheetName val="FAS_Page_17"/>
      <sheetName val="FIN_L-P_regression7"/>
      <sheetName val="HIC_L-P_regression7"/>
      <sheetName val="FIN_Rates7"/>
      <sheetName val="Building_Societies7"/>
      <sheetName val="Rest_of_FIN7"/>
      <sheetName val="FIN_Total7"/>
      <sheetName val="HIC_Rates7"/>
      <sheetName val="HIC_Total7"/>
      <sheetName val="FC_Page_17"/>
      <sheetName val="T3_Page_17"/>
      <sheetName val="diff_with_last7"/>
      <sheetName val="Budget_2005_measures7"/>
      <sheetName val="PBR_2004_measures7"/>
      <sheetName val="Previous_Measures7"/>
      <sheetName val="NG_DATA7"/>
      <sheetName val="NG_HIC_R7_37"/>
      <sheetName val="NG_HIC_R9_37"/>
      <sheetName val="NG_FIN_RA_37"/>
      <sheetName val="NG_FIN_RC_37"/>
      <sheetName val="CHGSPD19_FIN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4.9989318521683403E-2"/>
  </sheetPr>
  <dimension ref="A1:AX89"/>
  <sheetViews>
    <sheetView showGridLines="0" zoomScaleNormal="100" workbookViewId="0">
      <selection activeCell="A2" sqref="A2"/>
    </sheetView>
  </sheetViews>
  <sheetFormatPr defaultRowHeight="15.5" x14ac:dyDescent="0.35"/>
  <cols>
    <col min="1" max="1" width="129.54296875" style="9" customWidth="1"/>
    <col min="2" max="2" width="10.36328125" style="2" hidden="1" customWidth="1"/>
    <col min="3" max="3" width="30.90625" style="9" customWidth="1"/>
    <col min="4" max="50" width="9.08984375" style="2"/>
  </cols>
  <sheetData>
    <row r="1" spans="1:32" x14ac:dyDescent="0.35">
      <c r="A1" s="30" t="s">
        <v>0</v>
      </c>
      <c r="B1" s="30"/>
      <c r="C1" s="30"/>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49" t="s">
        <v>1</v>
      </c>
      <c r="C3" s="2"/>
    </row>
    <row r="4" spans="1:32" x14ac:dyDescent="0.35">
      <c r="A4" s="49"/>
      <c r="C4" s="2"/>
    </row>
    <row r="5" spans="1:32" ht="62" x14ac:dyDescent="0.35">
      <c r="A5" s="38" t="s">
        <v>2</v>
      </c>
      <c r="C5" s="2"/>
    </row>
    <row r="6" spans="1:32" x14ac:dyDescent="0.35">
      <c r="A6" s="33"/>
      <c r="C6" s="2"/>
    </row>
    <row r="7" spans="1:32" ht="46.5" x14ac:dyDescent="0.35">
      <c r="A7" s="33" t="s">
        <v>3</v>
      </c>
      <c r="C7" s="2"/>
    </row>
    <row r="8" spans="1:32" ht="17.399999999999999" customHeight="1" x14ac:dyDescent="0.35">
      <c r="A8" s="33"/>
      <c r="C8" s="2"/>
    </row>
    <row r="9" spans="1:32" x14ac:dyDescent="0.35">
      <c r="A9" s="34" t="s">
        <v>4</v>
      </c>
      <c r="C9" s="2"/>
    </row>
    <row r="10" spans="1:32" ht="46.5" x14ac:dyDescent="0.35">
      <c r="A10" s="35" t="s">
        <v>5</v>
      </c>
      <c r="C10" s="2"/>
    </row>
    <row r="11" spans="1:32" x14ac:dyDescent="0.35">
      <c r="A11" s="35" t="s">
        <v>6</v>
      </c>
      <c r="C11" s="2"/>
    </row>
    <row r="12" spans="1:32" ht="46.5" x14ac:dyDescent="0.35">
      <c r="A12" s="35" t="s">
        <v>7</v>
      </c>
      <c r="C12" s="2"/>
    </row>
    <row r="13" spans="1:32" x14ac:dyDescent="0.35">
      <c r="A13" s="35"/>
      <c r="C13" s="2"/>
    </row>
    <row r="14" spans="1:32" x14ac:dyDescent="0.35">
      <c r="A14" s="35" t="s">
        <v>8</v>
      </c>
      <c r="C14" s="2"/>
    </row>
    <row r="15" spans="1:32" ht="31" x14ac:dyDescent="0.35">
      <c r="A15" s="35" t="s">
        <v>9</v>
      </c>
      <c r="C15" s="2"/>
    </row>
    <row r="16" spans="1:32" x14ac:dyDescent="0.35">
      <c r="A16" s="35"/>
      <c r="C16" s="2"/>
    </row>
    <row r="17" spans="1:3" ht="31" x14ac:dyDescent="0.35">
      <c r="A17" s="33" t="s">
        <v>10</v>
      </c>
      <c r="C17" s="2"/>
    </row>
    <row r="18" spans="1:3" x14ac:dyDescent="0.35">
      <c r="A18" s="34" t="s">
        <v>11</v>
      </c>
      <c r="C18" s="2"/>
    </row>
    <row r="19" spans="1:3" x14ac:dyDescent="0.35">
      <c r="A19" s="34"/>
      <c r="C19" s="2"/>
    </row>
    <row r="20" spans="1:3" x14ac:dyDescent="0.35">
      <c r="A20" s="36" t="s">
        <v>12</v>
      </c>
      <c r="C20" s="2"/>
    </row>
    <row r="21" spans="1:3" ht="77.5" x14ac:dyDescent="0.35">
      <c r="A21" s="37" t="s">
        <v>13</v>
      </c>
      <c r="C21" s="2"/>
    </row>
    <row r="22" spans="1:3" ht="14.5" x14ac:dyDescent="0.35">
      <c r="A22" s="2"/>
      <c r="C22" s="2"/>
    </row>
    <row r="23" spans="1:3" ht="14.5" x14ac:dyDescent="0.35">
      <c r="A23" s="2"/>
      <c r="C23" s="2"/>
    </row>
    <row r="24" spans="1:3" ht="14.5" x14ac:dyDescent="0.35">
      <c r="A24" s="2"/>
      <c r="C24" s="2"/>
    </row>
    <row r="25" spans="1:3" x14ac:dyDescent="0.35">
      <c r="A25" s="49" t="s">
        <v>14</v>
      </c>
      <c r="C25" s="49" t="s">
        <v>15</v>
      </c>
    </row>
    <row r="26" spans="1:3" x14ac:dyDescent="0.35">
      <c r="A26" s="50" t="s">
        <v>16</v>
      </c>
      <c r="B26" s="11">
        <f>IF('Capacity Template'!B42="",0,1)</f>
        <v>1</v>
      </c>
      <c r="C26" s="51" t="str">
        <f>IF(B26=1,"Yes","No")</f>
        <v>Yes</v>
      </c>
    </row>
    <row r="27" spans="1:3" x14ac:dyDescent="0.35">
      <c r="A27" s="52" t="s">
        <v>17</v>
      </c>
      <c r="B27" s="23">
        <f>IF(ISBLANK('Capacity Template'!B47),0,1)*IF(ISNUMBER(SEARCH("@",'Capacity Template'!B48)),1,0)</f>
        <v>1</v>
      </c>
      <c r="C27" s="18" t="str">
        <f>IF(B27=1,"Yes","No")</f>
        <v>Yes</v>
      </c>
    </row>
    <row r="28" spans="1:3" x14ac:dyDescent="0.35">
      <c r="A28" s="53"/>
      <c r="B28" s="20"/>
      <c r="C28" s="54"/>
    </row>
    <row r="29" spans="1:3" x14ac:dyDescent="0.35">
      <c r="A29" s="49" t="s">
        <v>18</v>
      </c>
      <c r="B29" s="19"/>
      <c r="C29" s="54"/>
    </row>
    <row r="30" spans="1:3" x14ac:dyDescent="0.35">
      <c r="A30" s="55" t="s">
        <v>19</v>
      </c>
      <c r="B30" s="16"/>
      <c r="C30" s="56"/>
    </row>
    <row r="31" spans="1:3" x14ac:dyDescent="0.35">
      <c r="A31" s="57"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8" t="str">
        <f t="shared" ref="C31:C39" si="0">IF(B31=1,"Yes","No")</f>
        <v>Yes</v>
      </c>
    </row>
    <row r="32" spans="1:3" x14ac:dyDescent="0.35">
      <c r="A32" s="59"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8" t="str">
        <f t="shared" si="0"/>
        <v>Yes</v>
      </c>
    </row>
    <row r="33" spans="1:3" x14ac:dyDescent="0.35">
      <c r="A33" s="59"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8" t="str">
        <f t="shared" si="0"/>
        <v>Yes</v>
      </c>
    </row>
    <row r="34" spans="1:3" x14ac:dyDescent="0.35">
      <c r="A34" s="59"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8" t="str">
        <f t="shared" si="0"/>
        <v>Yes</v>
      </c>
    </row>
    <row r="35" spans="1:3" x14ac:dyDescent="0.35">
      <c r="A35" s="59"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8" t="str">
        <f t="shared" si="0"/>
        <v>Yes</v>
      </c>
    </row>
    <row r="36" spans="1:3" x14ac:dyDescent="0.35">
      <c r="A36" s="59"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8" t="str">
        <f t="shared" si="0"/>
        <v>Yes</v>
      </c>
    </row>
    <row r="37" spans="1:3" x14ac:dyDescent="0.35">
      <c r="A37" s="59"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8" t="str">
        <f t="shared" si="0"/>
        <v>Yes</v>
      </c>
    </row>
    <row r="38" spans="1:3" x14ac:dyDescent="0.35">
      <c r="A38" s="59"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8"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8" t="s">
        <v>29</v>
      </c>
      <c r="B40" s="20"/>
      <c r="C40" s="60"/>
    </row>
    <row r="41" spans="1:3" x14ac:dyDescent="0.35">
      <c r="A41" s="59"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8" t="str">
        <f t="shared" ref="C41:C48" si="1">IF(B41=1,"Yes","No")</f>
        <v>Yes</v>
      </c>
    </row>
    <row r="42" spans="1:3" x14ac:dyDescent="0.35">
      <c r="A42" s="59"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8" t="str">
        <f t="shared" si="1"/>
        <v>Yes</v>
      </c>
    </row>
    <row r="43" spans="1:3" x14ac:dyDescent="0.35">
      <c r="A43" s="59"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8" t="str">
        <f t="shared" si="1"/>
        <v>Yes</v>
      </c>
    </row>
    <row r="44" spans="1:3" x14ac:dyDescent="0.35">
      <c r="A44" s="59"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8" t="str">
        <f t="shared" si="1"/>
        <v>Yes</v>
      </c>
    </row>
    <row r="45" spans="1:3" x14ac:dyDescent="0.35">
      <c r="A45" s="59"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8" t="str">
        <f t="shared" si="1"/>
        <v>Yes</v>
      </c>
    </row>
    <row r="46" spans="1:3" x14ac:dyDescent="0.35">
      <c r="A46" s="59"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8" t="str">
        <f>IF(B46=1,"Yes","No")</f>
        <v>Yes</v>
      </c>
    </row>
    <row r="47" spans="1:3" x14ac:dyDescent="0.35">
      <c r="A47" s="59"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8" t="str">
        <f t="shared" si="1"/>
        <v>Yes</v>
      </c>
    </row>
    <row r="48" spans="1:3" x14ac:dyDescent="0.35">
      <c r="A48" s="59"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8" t="str">
        <f t="shared" si="1"/>
        <v>Yes</v>
      </c>
    </row>
    <row r="49" spans="1:5" x14ac:dyDescent="0.35">
      <c r="A49" s="61"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59"/>
      <c r="B50" s="21"/>
      <c r="C50" s="54"/>
    </row>
    <row r="51" spans="1:5" x14ac:dyDescent="0.35">
      <c r="A51" s="62" t="s">
        <v>39</v>
      </c>
      <c r="C51" s="54"/>
    </row>
    <row r="52" spans="1:5" x14ac:dyDescent="0.35">
      <c r="A52" s="48" t="s">
        <v>40</v>
      </c>
      <c r="B52" s="12"/>
      <c r="C52" s="56"/>
    </row>
    <row r="53" spans="1:5" x14ac:dyDescent="0.35">
      <c r="A53" s="57" t="s">
        <v>20</v>
      </c>
      <c r="B53" s="10">
        <f>IF(ISBLANK('Capacity Template'!C75),0,IF(ISTEXT('Capacity Template'!C75),0,IF('Capacity Template'!C75&lt;0,0,1)))*IF(ISBLANK('Capacity Template'!D75),0,IF(ISTEXT('Capacity Template'!D75),0,IF('Capacity Template'!D75&lt;0,0,1)))</f>
        <v>1</v>
      </c>
      <c r="C53" s="58" t="str">
        <f t="shared" ref="C53:C61" si="2">IF(B53=1,"Yes","No")</f>
        <v>Yes</v>
      </c>
    </row>
    <row r="54" spans="1:5" x14ac:dyDescent="0.35">
      <c r="A54" s="59" t="s">
        <v>21</v>
      </c>
      <c r="B54" s="13">
        <f>IF(ISBLANK('Capacity Template'!C77),0,IF(ISTEXT('Capacity Template'!C77),0,IF('Capacity Template'!C77&lt;0,0,1)))*IF(ISBLANK('Capacity Template'!D77),0,IF(ISTEXT('Capacity Template'!D77),0,IF('Capacity Template'!D77&lt;0,0,1)))</f>
        <v>1</v>
      </c>
      <c r="C54" s="58" t="str">
        <f t="shared" si="2"/>
        <v>Yes</v>
      </c>
    </row>
    <row r="55" spans="1:5" x14ac:dyDescent="0.35">
      <c r="A55" s="59" t="s">
        <v>22</v>
      </c>
      <c r="B55" s="13">
        <f>IF(ISBLANK('Capacity Template'!C79),0,IF(ISTEXT('Capacity Template'!C79),0,IF('Capacity Template'!C79&lt;0,0,1)))*IF(ISBLANK('Capacity Template'!D79),0,IF(ISTEXT('Capacity Template'!D79),0,IF('Capacity Template'!D79&lt;0,0,1)))</f>
        <v>1</v>
      </c>
      <c r="C55" s="58" t="str">
        <f t="shared" si="2"/>
        <v>Yes</v>
      </c>
    </row>
    <row r="56" spans="1:5" x14ac:dyDescent="0.35">
      <c r="A56" s="59" t="s">
        <v>23</v>
      </c>
      <c r="B56" s="13">
        <f>IF(ISBLANK('Capacity Template'!C81),0,IF(ISTEXT('Capacity Template'!C81),0,IF('Capacity Template'!C81&lt;0,0,1)))*IF(ISBLANK('Capacity Template'!D81),0,IF(ISTEXT('Capacity Template'!D81),0,IF('Capacity Template'!D81&lt;0,0,1)))</f>
        <v>1</v>
      </c>
      <c r="C56" s="58" t="str">
        <f t="shared" si="2"/>
        <v>Yes</v>
      </c>
    </row>
    <row r="57" spans="1:5" x14ac:dyDescent="0.35">
      <c r="A57" s="59" t="s">
        <v>24</v>
      </c>
      <c r="B57" s="13">
        <f>IF(ISBLANK('Capacity Template'!C83),0,IF(ISTEXT('Capacity Template'!C83),0,IF('Capacity Template'!C83&lt;0,0,1)))*IF(ISBLANK('Capacity Template'!D83),0,IF(ISTEXT('Capacity Template'!D83),0,IF('Capacity Template'!D83&lt;0,0,1)))</f>
        <v>1</v>
      </c>
      <c r="C57" s="58" t="str">
        <f t="shared" si="2"/>
        <v>Yes</v>
      </c>
    </row>
    <row r="58" spans="1:5" x14ac:dyDescent="0.35">
      <c r="A58" s="59" t="s">
        <v>25</v>
      </c>
      <c r="B58" s="13">
        <f>IF(ISBLANK('Capacity Template'!C85),0,IF(ISTEXT('Capacity Template'!C85),0,IF('Capacity Template'!C85&lt;0,0,1)))*IF(ISBLANK('Capacity Template'!D85),0,IF(ISTEXT('Capacity Template'!D85),0,IF('Capacity Template'!D85&lt;0,0,1)))</f>
        <v>1</v>
      </c>
      <c r="C58" s="58" t="str">
        <f t="shared" si="2"/>
        <v>Yes</v>
      </c>
    </row>
    <row r="59" spans="1:5" x14ac:dyDescent="0.35">
      <c r="A59" s="59" t="s">
        <v>26</v>
      </c>
      <c r="B59" s="13">
        <f>IF(ISBLANK('Capacity Template'!C87),0,IF(ISTEXT('Capacity Template'!C87),0,IF('Capacity Template'!C87&lt;0,0,1)))*IF(ISBLANK('Capacity Template'!D87),0,IF(ISTEXT('Capacity Template'!D87),0,IF('Capacity Template'!D87&lt;0,0,1)))</f>
        <v>1</v>
      </c>
      <c r="C59" s="58" t="str">
        <f t="shared" si="2"/>
        <v>Yes</v>
      </c>
    </row>
    <row r="60" spans="1:5" x14ac:dyDescent="0.35">
      <c r="A60" s="59" t="s">
        <v>27</v>
      </c>
      <c r="B60" s="13">
        <f>IF(ISBLANK('Capacity Template'!C89),0,IF(ISTEXT('Capacity Template'!C89),0,IF('Capacity Template'!C89&lt;0,0,1)))*IF(ISBLANK('Capacity Template'!D89),0,IF(ISTEXT('Capacity Template'!D89),0,IF('Capacity Template'!D89&lt;0,0,1)))</f>
        <v>1</v>
      </c>
      <c r="C60" s="58"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8" t="s">
        <v>41</v>
      </c>
      <c r="B62" s="21"/>
      <c r="C62" s="60"/>
    </row>
    <row r="63" spans="1:5" x14ac:dyDescent="0.35">
      <c r="A63" s="59" t="s">
        <v>30</v>
      </c>
      <c r="B63" s="13">
        <f>IF(ISBLANK('Capacity Template'!C76),0,IF(ISTEXT('Capacity Template'!C76),0,IF('Capacity Template'!C76&lt;0,0,1)))*IF(ISBLANK('Capacity Template'!D76),0,IF(ISTEXT('Capacity Template'!D76),0,IF('Capacity Template'!D76&lt;0,0,1)))</f>
        <v>1</v>
      </c>
      <c r="C63" s="58" t="str">
        <f t="shared" ref="C63:C69" si="3">IF(B63=1,"Yes","No")</f>
        <v>Yes</v>
      </c>
      <c r="E63" s="59"/>
    </row>
    <row r="64" spans="1:5" x14ac:dyDescent="0.35">
      <c r="A64" s="59" t="s">
        <v>31</v>
      </c>
      <c r="B64" s="13">
        <f>IF(ISBLANK('Capacity Template'!C78),0,IF(ISTEXT('Capacity Template'!C78),0,IF('Capacity Template'!C78&lt;0,0,1)))*IF(ISBLANK('Capacity Template'!D78),0,IF(ISTEXT('Capacity Template'!D78),0,IF('Capacity Template'!D78&lt;0,0,1)))</f>
        <v>1</v>
      </c>
      <c r="C64" s="58" t="str">
        <f t="shared" si="3"/>
        <v>Yes</v>
      </c>
    </row>
    <row r="65" spans="1:3" x14ac:dyDescent="0.35">
      <c r="A65" s="59" t="s">
        <v>32</v>
      </c>
      <c r="B65" s="13">
        <f>IF(ISBLANK('Capacity Template'!C80),0,IF(ISTEXT('Capacity Template'!C80),0,IF('Capacity Template'!C80&lt;0,0,1)))*IF(ISBLANK('Capacity Template'!D80),0,IF(ISTEXT('Capacity Template'!D80),0,IF('Capacity Template'!D80&lt;0,0,1)))</f>
        <v>1</v>
      </c>
      <c r="C65" s="58" t="str">
        <f t="shared" si="3"/>
        <v>Yes</v>
      </c>
    </row>
    <row r="66" spans="1:3" x14ac:dyDescent="0.35">
      <c r="A66" s="59" t="s">
        <v>33</v>
      </c>
      <c r="B66" s="13">
        <f>IF(ISBLANK('Capacity Template'!C82),0,IF(ISTEXT('Capacity Template'!C82),0,IF('Capacity Template'!C82&lt;0,0,1)))*IF(ISBLANK('Capacity Template'!D82),0,IF(ISTEXT('Capacity Template'!D82),0,IF('Capacity Template'!D82&lt;0,0,1)))</f>
        <v>1</v>
      </c>
      <c r="C66" s="58" t="str">
        <f t="shared" si="3"/>
        <v>Yes</v>
      </c>
    </row>
    <row r="67" spans="1:3" x14ac:dyDescent="0.35">
      <c r="A67" s="59" t="s">
        <v>34</v>
      </c>
      <c r="B67" s="13">
        <f>IF(ISBLANK('Capacity Template'!C84),0,IF(ISTEXT('Capacity Template'!C84),0,IF('Capacity Template'!C84&lt;0,0,1)))*IF(ISBLANK('Capacity Template'!D84),0,IF(ISTEXT('Capacity Template'!D84),0,IF('Capacity Template'!D84&lt;0,0,1)))</f>
        <v>1</v>
      </c>
      <c r="C67" s="58" t="str">
        <f t="shared" si="3"/>
        <v>Yes</v>
      </c>
    </row>
    <row r="68" spans="1:3" x14ac:dyDescent="0.35">
      <c r="A68" s="59" t="s">
        <v>35</v>
      </c>
      <c r="B68" s="13">
        <f>IF(ISBLANK('Capacity Template'!C86),0,IF(ISTEXT('Capacity Template'!C86),0,IF('Capacity Template'!C86&lt;0,0,1)))*IF(ISBLANK('Capacity Template'!D86),0,IF(ISTEXT('Capacity Template'!D86),0,IF('Capacity Template'!D86&lt;0,0,1)))</f>
        <v>1</v>
      </c>
      <c r="C68" s="58" t="str">
        <f>IF(B68=1,"Yes","No")</f>
        <v>Yes</v>
      </c>
    </row>
    <row r="69" spans="1:3" x14ac:dyDescent="0.35">
      <c r="A69" s="59" t="s">
        <v>36</v>
      </c>
      <c r="B69" s="13">
        <f>IF(ISBLANK('Capacity Template'!C88),0,IF(ISTEXT('Capacity Template'!C88),0,IF('Capacity Template'!C88&lt;0,0,1)))*IF(ISBLANK('Capacity Template'!D88),0,IF(ISTEXT('Capacity Template'!D88),0,IF('Capacity Template'!D88&lt;0,0,1)))</f>
        <v>1</v>
      </c>
      <c r="C69" s="58" t="str">
        <f t="shared" si="3"/>
        <v>Yes</v>
      </c>
    </row>
    <row r="70" spans="1:3" x14ac:dyDescent="0.35">
      <c r="A70" s="59" t="s">
        <v>37</v>
      </c>
      <c r="B70" s="13">
        <f>IF(ISBLANK('Capacity Template'!C90),0,IF(ISTEXT('Capacity Template'!C90),0,IF('Capacity Template'!C90&lt;0,0,1)))*IF(ISBLANK('Capacity Template'!D90),0,IF(ISTEXT('Capacity Template'!D90),0,IF('Capacity Template'!D90&lt;0,0,1)))</f>
        <v>1</v>
      </c>
      <c r="C70" s="58" t="str">
        <f>IF(B70=1,"Yes","No")</f>
        <v>Yes</v>
      </c>
    </row>
    <row r="71" spans="1:3" x14ac:dyDescent="0.35">
      <c r="A71" s="61"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3"/>
      <c r="B72" s="12"/>
      <c r="C72" s="54"/>
    </row>
    <row r="73" spans="1:3" x14ac:dyDescent="0.35">
      <c r="A73" s="63" t="s">
        <v>42</v>
      </c>
      <c r="B73" s="22">
        <f>IF(PRODUCT(B26:B27,B31:B39,B41:B49,B53:B61,B63:B71)&gt;0,1,0)</f>
        <v>1</v>
      </c>
      <c r="C73" s="64" t="str">
        <f>IF(B73=1,"Yes","No")</f>
        <v>Yes</v>
      </c>
    </row>
    <row r="74" spans="1:3" x14ac:dyDescent="0.35">
      <c r="A74" s="53"/>
      <c r="B74" s="12"/>
      <c r="C74" s="53"/>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fitToPage="1"/>
  </sheetPr>
  <dimension ref="A1:AF94"/>
  <sheetViews>
    <sheetView showGridLines="0" tabSelected="1" topLeftCell="A59" zoomScale="69" zoomScaleNormal="69" workbookViewId="0">
      <selection activeCell="C79" sqref="C79"/>
    </sheetView>
  </sheetViews>
  <sheetFormatPr defaultRowHeight="14.5" x14ac:dyDescent="0.35"/>
  <cols>
    <col min="1" max="1" width="105.453125" customWidth="1"/>
    <col min="2" max="2" width="75.90625" bestFit="1" customWidth="1"/>
    <col min="3" max="3" width="20.54296875" customWidth="1"/>
    <col min="4" max="4" width="18.36328125" customWidth="1"/>
    <col min="5" max="5" width="47.54296875" customWidth="1"/>
    <col min="6" max="6" width="51" customWidth="1"/>
    <col min="7" max="7" width="16.08984375" customWidth="1"/>
    <col min="8" max="8" width="16" customWidth="1"/>
    <col min="9" max="10" width="16.08984375" customWidth="1"/>
    <col min="11" max="11" width="59.54296875" customWidth="1"/>
    <col min="13" max="13" width="16.90625" customWidth="1"/>
  </cols>
  <sheetData>
    <row r="1" spans="1:32" ht="15.5" x14ac:dyDescent="0.35">
      <c r="A1" s="31" t="s">
        <v>0</v>
      </c>
      <c r="B1" s="32"/>
      <c r="C1" s="32"/>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77"/>
      <c r="B2" s="3"/>
      <c r="C2" s="3"/>
      <c r="D2" s="3"/>
      <c r="E2" s="3"/>
      <c r="F2" s="3"/>
      <c r="G2" s="3"/>
      <c r="H2" s="3"/>
      <c r="I2" s="3"/>
      <c r="J2" s="3"/>
      <c r="K2" s="3"/>
    </row>
    <row r="3" spans="1:32" ht="15.5" x14ac:dyDescent="0.35">
      <c r="A3" s="44" t="s">
        <v>44</v>
      </c>
      <c r="B3" s="3"/>
      <c r="C3" s="3"/>
      <c r="D3" s="3"/>
      <c r="E3" s="3"/>
      <c r="F3" s="3"/>
      <c r="G3" s="3"/>
      <c r="H3" s="3"/>
      <c r="I3" s="3"/>
      <c r="J3" s="3"/>
      <c r="K3" s="3"/>
    </row>
    <row r="4" spans="1:32" ht="108.5" x14ac:dyDescent="0.35">
      <c r="A4" s="38" t="s">
        <v>45</v>
      </c>
      <c r="B4" s="3"/>
      <c r="C4" s="3"/>
      <c r="D4" s="3"/>
      <c r="E4" s="3"/>
      <c r="F4" s="3"/>
      <c r="G4" s="3"/>
      <c r="H4" s="3"/>
      <c r="I4" s="3"/>
      <c r="J4" s="3"/>
      <c r="K4" s="3"/>
    </row>
    <row r="5" spans="1:32" ht="15.5" x14ac:dyDescent="0.35">
      <c r="A5" s="39" t="s">
        <v>46</v>
      </c>
      <c r="B5" s="3"/>
      <c r="C5" s="3"/>
      <c r="D5" s="3"/>
      <c r="E5" s="3"/>
      <c r="F5" s="3"/>
      <c r="G5" s="3"/>
      <c r="H5" s="3"/>
      <c r="I5" s="3"/>
      <c r="J5" s="3"/>
      <c r="K5" s="3"/>
    </row>
    <row r="6" spans="1:32" ht="15.5" x14ac:dyDescent="0.35">
      <c r="A6" s="39" t="s">
        <v>47</v>
      </c>
      <c r="B6" s="3"/>
      <c r="C6" s="3"/>
      <c r="D6" s="3"/>
      <c r="E6" s="3"/>
      <c r="F6" s="3"/>
      <c r="G6" s="3"/>
      <c r="H6" s="3"/>
      <c r="I6" s="3"/>
      <c r="J6" s="3"/>
      <c r="K6" s="3"/>
    </row>
    <row r="7" spans="1:32" ht="15.5" x14ac:dyDescent="0.35">
      <c r="A7" s="39" t="s">
        <v>48</v>
      </c>
      <c r="B7" s="3"/>
      <c r="C7" s="3"/>
      <c r="D7" s="3"/>
      <c r="E7" s="3"/>
      <c r="F7" s="3"/>
      <c r="G7" s="3"/>
      <c r="H7" s="3"/>
      <c r="I7" s="3"/>
      <c r="J7" s="3"/>
      <c r="K7" s="3"/>
    </row>
    <row r="8" spans="1:32" ht="15.5" x14ac:dyDescent="0.35">
      <c r="A8" s="39" t="s">
        <v>49</v>
      </c>
      <c r="B8" s="3"/>
      <c r="C8" s="3"/>
      <c r="D8" s="3"/>
      <c r="E8" s="3"/>
      <c r="F8" s="3"/>
      <c r="G8" s="3"/>
      <c r="H8" s="3"/>
      <c r="I8" s="3"/>
      <c r="J8" s="3"/>
      <c r="K8" s="3"/>
    </row>
    <row r="9" spans="1:32" ht="15.5" x14ac:dyDescent="0.35">
      <c r="A9" s="39" t="s">
        <v>50</v>
      </c>
      <c r="B9" s="3"/>
      <c r="C9" s="3"/>
      <c r="D9" s="3"/>
      <c r="E9" s="3"/>
      <c r="F9" s="3"/>
      <c r="G9" s="3"/>
      <c r="H9" s="3"/>
      <c r="I9" s="3"/>
      <c r="J9" s="3"/>
      <c r="K9" s="3"/>
    </row>
    <row r="10" spans="1:32" ht="15.5" x14ac:dyDescent="0.35">
      <c r="A10" s="39" t="s">
        <v>51</v>
      </c>
      <c r="B10" s="3"/>
      <c r="C10" s="3"/>
      <c r="D10" s="3"/>
      <c r="E10" s="3"/>
      <c r="F10" s="3"/>
      <c r="G10" s="3"/>
      <c r="H10" s="3"/>
      <c r="I10" s="3"/>
      <c r="J10" s="3"/>
      <c r="K10" s="3"/>
    </row>
    <row r="11" spans="1:32" ht="15.5" x14ac:dyDescent="0.35">
      <c r="A11" s="39" t="s">
        <v>52</v>
      </c>
      <c r="B11" s="3"/>
      <c r="C11" s="3"/>
      <c r="D11" s="3"/>
      <c r="E11" s="3"/>
      <c r="F11" s="3"/>
      <c r="G11" s="3"/>
      <c r="H11" s="3"/>
      <c r="I11" s="3"/>
      <c r="J11" s="3"/>
      <c r="K11" s="3"/>
    </row>
    <row r="12" spans="1:32" ht="15.5" x14ac:dyDescent="0.35">
      <c r="A12" s="39" t="s">
        <v>53</v>
      </c>
      <c r="B12" s="3"/>
      <c r="C12" s="3"/>
      <c r="D12" s="3"/>
      <c r="E12" s="3"/>
      <c r="F12" s="3"/>
      <c r="G12" s="3"/>
      <c r="H12" s="3"/>
      <c r="I12" s="3"/>
      <c r="J12" s="3"/>
      <c r="K12" s="3"/>
    </row>
    <row r="13" spans="1:32" ht="15.5" x14ac:dyDescent="0.35">
      <c r="A13" s="39" t="s">
        <v>54</v>
      </c>
      <c r="B13" s="3"/>
      <c r="C13" s="3"/>
      <c r="D13" s="3"/>
      <c r="E13" s="3"/>
      <c r="F13" s="3"/>
      <c r="G13" s="3"/>
      <c r="H13" s="3"/>
      <c r="I13" s="3"/>
      <c r="J13" s="3"/>
      <c r="K13" s="3"/>
    </row>
    <row r="14" spans="1:32" ht="15.5" x14ac:dyDescent="0.35">
      <c r="A14" s="39"/>
      <c r="B14" s="3"/>
      <c r="C14" s="3"/>
      <c r="D14" s="3"/>
      <c r="E14" s="3"/>
      <c r="F14" s="3"/>
      <c r="G14" s="3"/>
      <c r="H14" s="3"/>
      <c r="I14" s="3"/>
      <c r="J14" s="3"/>
      <c r="K14" s="3"/>
    </row>
    <row r="15" spans="1:32" ht="139.5" x14ac:dyDescent="0.35">
      <c r="A15" s="33" t="s">
        <v>557</v>
      </c>
      <c r="B15" s="3"/>
      <c r="C15" s="3"/>
      <c r="D15" s="3"/>
      <c r="E15" s="3"/>
      <c r="F15" s="3"/>
      <c r="G15" s="3"/>
      <c r="H15" s="3"/>
      <c r="I15" s="3"/>
      <c r="J15" s="3"/>
      <c r="K15" s="3"/>
    </row>
    <row r="16" spans="1:32" ht="16.5" customHeight="1" x14ac:dyDescent="0.35">
      <c r="A16" s="33"/>
      <c r="B16" s="3"/>
      <c r="C16" s="3"/>
      <c r="D16" s="3"/>
      <c r="E16" s="3"/>
      <c r="F16" s="3"/>
      <c r="G16" s="3"/>
      <c r="H16" s="3"/>
      <c r="I16" s="3"/>
      <c r="J16" s="3"/>
      <c r="K16" s="3"/>
    </row>
    <row r="17" spans="1:11" ht="15.5" x14ac:dyDescent="0.35">
      <c r="A17" s="34" t="s">
        <v>55</v>
      </c>
      <c r="B17" s="3"/>
      <c r="C17" s="3"/>
      <c r="D17" s="3"/>
      <c r="E17" s="3"/>
      <c r="F17" s="3"/>
      <c r="G17" s="3"/>
      <c r="H17" s="3"/>
      <c r="I17" s="3"/>
      <c r="J17" s="3"/>
      <c r="K17" s="3"/>
    </row>
    <row r="18" spans="1:11" ht="15.5" x14ac:dyDescent="0.35">
      <c r="A18" s="34"/>
      <c r="B18" s="3"/>
      <c r="C18" s="3"/>
      <c r="D18" s="3"/>
      <c r="E18" s="3"/>
      <c r="F18" s="3"/>
      <c r="G18" s="3"/>
      <c r="H18" s="3"/>
      <c r="I18" s="3"/>
      <c r="J18" s="3"/>
      <c r="K18" s="3"/>
    </row>
    <row r="19" spans="1:11" ht="15.5" x14ac:dyDescent="0.35">
      <c r="A19" s="36" t="s">
        <v>56</v>
      </c>
      <c r="B19" s="3"/>
      <c r="C19" s="3"/>
      <c r="D19" s="3"/>
      <c r="E19" s="3"/>
      <c r="F19" s="3"/>
      <c r="G19" s="3"/>
      <c r="H19" s="3"/>
      <c r="I19" s="3"/>
      <c r="J19" s="3"/>
      <c r="K19" s="3"/>
    </row>
    <row r="20" spans="1:11" ht="15.5" x14ac:dyDescent="0.35">
      <c r="A20" s="34" t="s">
        <v>57</v>
      </c>
      <c r="B20" s="3"/>
      <c r="C20" s="3"/>
      <c r="D20" s="3"/>
      <c r="E20" s="3"/>
      <c r="F20" s="3"/>
      <c r="G20" s="3"/>
      <c r="H20" s="3"/>
      <c r="I20" s="3"/>
      <c r="J20" s="3"/>
      <c r="K20" s="3"/>
    </row>
    <row r="21" spans="1:11" ht="124" x14ac:dyDescent="0.35">
      <c r="A21" s="33" t="s">
        <v>58</v>
      </c>
      <c r="B21" s="3"/>
      <c r="C21" s="3"/>
      <c r="D21" s="3"/>
      <c r="E21" s="3"/>
      <c r="F21" s="3"/>
      <c r="G21" s="3"/>
      <c r="H21" s="3"/>
      <c r="I21" s="3"/>
      <c r="J21" s="3"/>
      <c r="K21" s="3"/>
    </row>
    <row r="22" spans="1:11" ht="62" x14ac:dyDescent="0.35">
      <c r="A22" s="33" t="s">
        <v>59</v>
      </c>
      <c r="B22" s="3"/>
      <c r="C22" s="3"/>
      <c r="D22" s="3"/>
      <c r="E22" s="3"/>
      <c r="F22" s="3"/>
      <c r="G22" s="3"/>
      <c r="H22" s="3"/>
      <c r="I22" s="3"/>
      <c r="J22" s="3"/>
      <c r="K22" s="3"/>
    </row>
    <row r="23" spans="1:11" ht="15.5" x14ac:dyDescent="0.35">
      <c r="A23" s="33"/>
      <c r="B23" s="3"/>
      <c r="C23" s="3"/>
      <c r="D23" s="3"/>
      <c r="E23" s="3"/>
      <c r="F23" s="3"/>
      <c r="G23" s="3"/>
      <c r="H23" s="3"/>
      <c r="I23" s="3"/>
      <c r="J23" s="3"/>
      <c r="K23" s="3"/>
    </row>
    <row r="24" spans="1:11" ht="108.5" x14ac:dyDescent="0.35">
      <c r="A24" s="35" t="s">
        <v>60</v>
      </c>
      <c r="B24" s="3"/>
      <c r="C24" s="3"/>
      <c r="D24" s="3"/>
      <c r="E24" s="3"/>
      <c r="F24" s="3"/>
      <c r="G24" s="3"/>
      <c r="H24" s="3"/>
      <c r="I24" s="3"/>
      <c r="J24" s="3"/>
      <c r="K24" s="3"/>
    </row>
    <row r="25" spans="1:11" ht="15.5" x14ac:dyDescent="0.35">
      <c r="A25" s="35" t="s">
        <v>61</v>
      </c>
      <c r="B25" s="3"/>
      <c r="C25" s="3"/>
      <c r="D25" s="3"/>
      <c r="E25" s="3"/>
      <c r="F25" s="3"/>
      <c r="G25" s="3"/>
      <c r="H25" s="3"/>
      <c r="I25" s="3"/>
      <c r="J25" s="3"/>
      <c r="K25" s="3"/>
    </row>
    <row r="26" spans="1:11" ht="31" x14ac:dyDescent="0.35">
      <c r="A26" s="35" t="s">
        <v>62</v>
      </c>
      <c r="B26" s="3"/>
      <c r="C26" s="3"/>
      <c r="D26" s="3"/>
      <c r="E26" s="3"/>
      <c r="F26" s="3"/>
      <c r="G26" s="3"/>
      <c r="H26" s="3"/>
      <c r="I26" s="3"/>
      <c r="J26" s="3"/>
      <c r="K26" s="3"/>
    </row>
    <row r="27" spans="1:11" ht="17.399999999999999" customHeight="1" x14ac:dyDescent="0.35">
      <c r="A27" s="33"/>
      <c r="B27" s="3"/>
      <c r="C27" s="3"/>
      <c r="D27" s="3"/>
      <c r="E27" s="3"/>
      <c r="F27" s="3"/>
      <c r="G27" s="3"/>
      <c r="H27" s="3"/>
      <c r="I27" s="3"/>
      <c r="J27" s="3"/>
      <c r="K27" s="3"/>
    </row>
    <row r="28" spans="1:11" ht="15.5" x14ac:dyDescent="0.35">
      <c r="A28" s="36" t="s">
        <v>63</v>
      </c>
      <c r="B28" s="3"/>
      <c r="C28" s="3"/>
      <c r="D28" s="3"/>
      <c r="E28" s="3"/>
      <c r="F28" s="3"/>
      <c r="G28" s="3"/>
      <c r="H28" s="3"/>
      <c r="I28" s="3"/>
      <c r="J28" s="3"/>
      <c r="K28" s="3"/>
    </row>
    <row r="29" spans="1:11" ht="186" x14ac:dyDescent="0.35">
      <c r="A29" s="33" t="s">
        <v>64</v>
      </c>
      <c r="B29" s="3"/>
      <c r="C29" s="3"/>
      <c r="D29" s="3"/>
      <c r="E29" s="3"/>
      <c r="F29" s="3"/>
      <c r="G29" s="3"/>
      <c r="H29" s="3"/>
      <c r="I29" s="3"/>
      <c r="J29" s="3"/>
      <c r="K29" s="3"/>
    </row>
    <row r="30" spans="1:11" ht="15.5" x14ac:dyDescent="0.35">
      <c r="A30" s="33"/>
      <c r="B30" s="3"/>
      <c r="C30" s="3"/>
      <c r="D30" s="3"/>
      <c r="E30" s="3"/>
      <c r="F30" s="3"/>
      <c r="G30" s="3"/>
      <c r="H30" s="3"/>
      <c r="I30" s="3"/>
      <c r="J30" s="3"/>
      <c r="K30" s="3"/>
    </row>
    <row r="31" spans="1:11" ht="15.5" x14ac:dyDescent="0.35">
      <c r="A31" s="36" t="s">
        <v>65</v>
      </c>
      <c r="B31" s="3"/>
      <c r="C31" s="3"/>
      <c r="D31" s="3"/>
      <c r="E31" s="3"/>
      <c r="F31" s="3"/>
      <c r="G31" s="3"/>
      <c r="H31" s="3"/>
      <c r="I31" s="3"/>
      <c r="J31" s="3"/>
      <c r="K31" s="3"/>
    </row>
    <row r="32" spans="1:11" ht="15.5" x14ac:dyDescent="0.35">
      <c r="A32" s="34" t="s">
        <v>66</v>
      </c>
      <c r="B32" s="3"/>
      <c r="C32" s="3"/>
      <c r="D32" s="3"/>
      <c r="E32" s="3"/>
      <c r="F32" s="3"/>
      <c r="G32" s="3"/>
      <c r="H32" s="3"/>
      <c r="I32" s="3"/>
      <c r="J32" s="3"/>
      <c r="K32" s="3"/>
    </row>
    <row r="33" spans="1:11" ht="155" x14ac:dyDescent="0.35">
      <c r="A33" s="33" t="s">
        <v>559</v>
      </c>
      <c r="B33" s="3"/>
      <c r="C33" s="3"/>
      <c r="D33" s="3"/>
      <c r="E33" s="3"/>
      <c r="F33" s="3"/>
      <c r="G33" s="3"/>
      <c r="H33" s="3"/>
      <c r="I33" s="3"/>
      <c r="J33" s="3"/>
      <c r="K33" s="3"/>
    </row>
    <row r="34" spans="1:11" ht="221.4" customHeight="1" x14ac:dyDescent="0.35">
      <c r="A34" s="33" t="s">
        <v>579</v>
      </c>
      <c r="B34" s="3"/>
      <c r="C34" s="3"/>
      <c r="D34" s="3"/>
      <c r="E34" s="3"/>
      <c r="F34" s="3"/>
      <c r="G34" s="3"/>
      <c r="H34" s="3"/>
      <c r="I34" s="3"/>
      <c r="J34" s="3"/>
      <c r="K34" s="3"/>
    </row>
    <row r="35" spans="1:11" ht="232.5" x14ac:dyDescent="0.35">
      <c r="A35" s="33" t="s">
        <v>580</v>
      </c>
      <c r="B35" s="3"/>
      <c r="C35" s="3"/>
      <c r="D35" s="3"/>
      <c r="E35" s="3"/>
      <c r="F35" s="3"/>
      <c r="G35" s="3"/>
      <c r="H35" s="3"/>
      <c r="I35" s="3"/>
      <c r="J35" s="3"/>
      <c r="K35" s="3"/>
    </row>
    <row r="36" spans="1:11" ht="31" x14ac:dyDescent="0.35">
      <c r="A36" s="37"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26" t="s">
        <v>269</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27" t="s">
        <v>582</v>
      </c>
      <c r="C47" s="3"/>
      <c r="D47" s="3"/>
      <c r="E47" s="3"/>
      <c r="F47" s="3"/>
      <c r="G47" s="3"/>
      <c r="H47" s="3"/>
      <c r="I47" s="3"/>
      <c r="J47" s="3"/>
      <c r="K47" s="3"/>
    </row>
    <row r="48" spans="1:11" ht="15.5" x14ac:dyDescent="0.35">
      <c r="A48" s="7" t="s">
        <v>74</v>
      </c>
      <c r="B48" s="47" t="s">
        <v>583</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0" t="s">
        <v>75</v>
      </c>
      <c r="B53" s="71" t="s">
        <v>76</v>
      </c>
      <c r="C53" s="72" t="s">
        <v>77</v>
      </c>
      <c r="D53" s="66" t="s">
        <v>78</v>
      </c>
      <c r="E53" s="68" t="s">
        <v>79</v>
      </c>
      <c r="F53" s="66" t="s">
        <v>80</v>
      </c>
      <c r="G53" s="8"/>
    </row>
    <row r="54" spans="1:11" ht="15.5" x14ac:dyDescent="0.35">
      <c r="A54" s="78" t="s">
        <v>81</v>
      </c>
      <c r="B54" s="40" t="s">
        <v>82</v>
      </c>
      <c r="C54" s="28">
        <v>165</v>
      </c>
      <c r="D54" s="28">
        <v>167</v>
      </c>
      <c r="E54" s="28">
        <v>172</v>
      </c>
      <c r="F54" s="29"/>
    </row>
    <row r="55" spans="1:11" ht="15.5" x14ac:dyDescent="0.35">
      <c r="A55" s="79"/>
      <c r="B55" s="41" t="s">
        <v>83</v>
      </c>
      <c r="C55" s="28">
        <v>163</v>
      </c>
      <c r="D55" s="28">
        <v>152</v>
      </c>
      <c r="E55" s="28">
        <v>157</v>
      </c>
      <c r="F55" s="29"/>
    </row>
    <row r="56" spans="1:11" ht="15.5" x14ac:dyDescent="0.35">
      <c r="A56" s="80" t="s">
        <v>84</v>
      </c>
      <c r="B56" s="41" t="s">
        <v>82</v>
      </c>
      <c r="C56" s="28">
        <v>27</v>
      </c>
      <c r="D56" s="28">
        <v>26</v>
      </c>
      <c r="E56" s="28">
        <v>27</v>
      </c>
      <c r="F56" s="29"/>
    </row>
    <row r="57" spans="1:11" ht="15.5" x14ac:dyDescent="0.35">
      <c r="A57" s="81"/>
      <c r="B57" s="41" t="s">
        <v>83</v>
      </c>
      <c r="C57" s="28">
        <v>32</v>
      </c>
      <c r="D57" s="28">
        <v>31</v>
      </c>
      <c r="E57" s="28">
        <v>32</v>
      </c>
      <c r="F57" s="29"/>
    </row>
    <row r="58" spans="1:11" ht="15.5" x14ac:dyDescent="0.35">
      <c r="A58" s="80" t="s">
        <v>85</v>
      </c>
      <c r="B58" s="41" t="s">
        <v>82</v>
      </c>
      <c r="C58" s="28">
        <v>213</v>
      </c>
      <c r="D58" s="28">
        <v>247</v>
      </c>
      <c r="E58" s="28">
        <v>254</v>
      </c>
      <c r="F58" s="29"/>
    </row>
    <row r="59" spans="1:11" ht="15.5" x14ac:dyDescent="0.35">
      <c r="A59" s="81"/>
      <c r="B59" s="41" t="s">
        <v>83</v>
      </c>
      <c r="C59" s="28">
        <v>212</v>
      </c>
      <c r="D59" s="28">
        <v>221</v>
      </c>
      <c r="E59" s="28">
        <v>228</v>
      </c>
      <c r="F59" s="29"/>
    </row>
    <row r="60" spans="1:11" ht="15.5" x14ac:dyDescent="0.35">
      <c r="A60" s="80" t="s">
        <v>86</v>
      </c>
      <c r="B60" s="41" t="s">
        <v>82</v>
      </c>
      <c r="C60" s="28">
        <v>130</v>
      </c>
      <c r="D60" s="28">
        <v>124</v>
      </c>
      <c r="E60" s="28">
        <v>128</v>
      </c>
      <c r="F60" s="29"/>
    </row>
    <row r="61" spans="1:11" ht="15.5" x14ac:dyDescent="0.35">
      <c r="A61" s="81"/>
      <c r="B61" s="41" t="s">
        <v>83</v>
      </c>
      <c r="C61" s="28">
        <v>122</v>
      </c>
      <c r="D61" s="28">
        <v>117</v>
      </c>
      <c r="E61" s="28">
        <v>121</v>
      </c>
      <c r="F61" s="29"/>
    </row>
    <row r="62" spans="1:11" ht="15.5" x14ac:dyDescent="0.35">
      <c r="A62" s="78" t="s">
        <v>87</v>
      </c>
      <c r="B62" s="41" t="s">
        <v>82</v>
      </c>
      <c r="C62" s="28">
        <v>1064</v>
      </c>
      <c r="D62" s="28">
        <v>986</v>
      </c>
      <c r="E62" s="28">
        <v>1016</v>
      </c>
      <c r="F62" s="29"/>
    </row>
    <row r="63" spans="1:11" ht="15.5" x14ac:dyDescent="0.35">
      <c r="A63" s="79"/>
      <c r="B63" s="41" t="s">
        <v>88</v>
      </c>
      <c r="C63" s="28">
        <v>1492140</v>
      </c>
      <c r="D63" s="28">
        <v>1536904</v>
      </c>
      <c r="E63" s="28">
        <v>1583011</v>
      </c>
      <c r="F63" s="29"/>
    </row>
    <row r="64" spans="1:11" ht="15.5" x14ac:dyDescent="0.35">
      <c r="A64" s="78" t="s">
        <v>89</v>
      </c>
      <c r="B64" s="41" t="s">
        <v>82</v>
      </c>
      <c r="C64" s="28">
        <v>369</v>
      </c>
      <c r="D64" s="28">
        <v>323</v>
      </c>
      <c r="E64" s="28">
        <v>333</v>
      </c>
      <c r="F64" s="29"/>
    </row>
    <row r="65" spans="1:9" ht="15.5" x14ac:dyDescent="0.35">
      <c r="A65" s="79"/>
      <c r="B65" s="41" t="s">
        <v>88</v>
      </c>
      <c r="C65" s="28">
        <v>1515367</v>
      </c>
      <c r="D65" s="28">
        <v>1560828</v>
      </c>
      <c r="E65" s="28">
        <v>1607653</v>
      </c>
      <c r="F65" s="29"/>
    </row>
    <row r="66" spans="1:9" ht="15.5" x14ac:dyDescent="0.35">
      <c r="A66" s="78" t="s">
        <v>90</v>
      </c>
      <c r="B66" s="41" t="s">
        <v>82</v>
      </c>
      <c r="C66" s="28">
        <v>54</v>
      </c>
      <c r="D66" s="28">
        <v>64</v>
      </c>
      <c r="E66" s="28">
        <v>66</v>
      </c>
      <c r="F66" s="29"/>
    </row>
    <row r="67" spans="1:9" ht="15.5" x14ac:dyDescent="0.35">
      <c r="A67" s="79"/>
      <c r="B67" s="41" t="s">
        <v>91</v>
      </c>
      <c r="C67" s="28">
        <v>74</v>
      </c>
      <c r="D67" s="28">
        <v>76</v>
      </c>
      <c r="E67" s="28">
        <v>78</v>
      </c>
      <c r="F67" s="29"/>
    </row>
    <row r="68" spans="1:9" ht="15.5" x14ac:dyDescent="0.35">
      <c r="A68" s="80" t="s">
        <v>92</v>
      </c>
      <c r="B68" s="41" t="s">
        <v>82</v>
      </c>
      <c r="C68" s="28">
        <v>42</v>
      </c>
      <c r="D68" s="28">
        <v>44</v>
      </c>
      <c r="E68" s="28">
        <v>45</v>
      </c>
      <c r="F68" s="29"/>
    </row>
    <row r="69" spans="1:9" ht="15.5" x14ac:dyDescent="0.35">
      <c r="A69" s="81"/>
      <c r="B69" s="41" t="s">
        <v>91</v>
      </c>
      <c r="C69" s="28">
        <v>44</v>
      </c>
      <c r="D69" s="28">
        <v>45</v>
      </c>
      <c r="E69" s="28">
        <v>46</v>
      </c>
      <c r="F69" s="29"/>
    </row>
    <row r="70" spans="1:9" ht="15.5" x14ac:dyDescent="0.35">
      <c r="A70" s="80" t="s">
        <v>93</v>
      </c>
      <c r="B70" s="41" t="s">
        <v>82</v>
      </c>
      <c r="C70" s="28">
        <v>466</v>
      </c>
      <c r="D70" s="28">
        <v>435</v>
      </c>
      <c r="E70" s="28">
        <v>448</v>
      </c>
      <c r="F70" s="29"/>
    </row>
    <row r="71" spans="1:9" ht="15.5" x14ac:dyDescent="0.35">
      <c r="A71" s="81"/>
      <c r="B71" s="41" t="s">
        <v>91</v>
      </c>
      <c r="C71" s="28">
        <v>547</v>
      </c>
      <c r="D71" s="28">
        <v>563</v>
      </c>
      <c r="E71" s="28">
        <v>580</v>
      </c>
      <c r="F71" s="29"/>
    </row>
    <row r="72" spans="1:9" ht="15.65" customHeight="1" x14ac:dyDescent="0.35">
      <c r="A72" s="74"/>
      <c r="B72" s="74"/>
      <c r="C72" s="74"/>
      <c r="D72" s="74"/>
      <c r="E72" s="74"/>
      <c r="F72" s="75"/>
      <c r="G72" s="75"/>
      <c r="H72" s="75"/>
      <c r="I72" s="75"/>
    </row>
    <row r="74" spans="1:9" ht="54" customHeight="1" x14ac:dyDescent="0.35">
      <c r="A74" s="67" t="s">
        <v>75</v>
      </c>
      <c r="B74" s="67" t="s">
        <v>94</v>
      </c>
      <c r="C74" s="66" t="s">
        <v>95</v>
      </c>
      <c r="D74" s="66" t="s">
        <v>96</v>
      </c>
      <c r="E74" s="66" t="s">
        <v>97</v>
      </c>
      <c r="F74" s="66" t="s">
        <v>80</v>
      </c>
    </row>
    <row r="75" spans="1:9" ht="62" x14ac:dyDescent="0.35">
      <c r="A75" s="78" t="s">
        <v>81</v>
      </c>
      <c r="B75" s="41" t="s">
        <v>98</v>
      </c>
      <c r="C75" s="28">
        <v>204</v>
      </c>
      <c r="D75" s="28">
        <v>84</v>
      </c>
      <c r="E75" s="73" t="s">
        <v>558</v>
      </c>
      <c r="F75" s="29"/>
    </row>
    <row r="76" spans="1:9" ht="62" x14ac:dyDescent="0.35">
      <c r="A76" s="79"/>
      <c r="B76" s="41" t="s">
        <v>99</v>
      </c>
      <c r="C76" s="28">
        <v>185</v>
      </c>
      <c r="D76" s="28">
        <v>85</v>
      </c>
      <c r="E76" s="73" t="s">
        <v>558</v>
      </c>
      <c r="F76" s="29"/>
    </row>
    <row r="77" spans="1:9" ht="62" x14ac:dyDescent="0.35">
      <c r="A77" s="80" t="s">
        <v>84</v>
      </c>
      <c r="B77" s="41" t="s">
        <v>98</v>
      </c>
      <c r="C77" s="28">
        <v>29</v>
      </c>
      <c r="D77" s="28">
        <v>93</v>
      </c>
      <c r="E77" s="73" t="s">
        <v>578</v>
      </c>
      <c r="F77" s="29" t="s">
        <v>584</v>
      </c>
    </row>
    <row r="78" spans="1:9" ht="62" x14ac:dyDescent="0.35">
      <c r="A78" s="81"/>
      <c r="B78" s="41" t="s">
        <v>99</v>
      </c>
      <c r="C78" s="28">
        <v>34</v>
      </c>
      <c r="D78" s="28">
        <v>94</v>
      </c>
      <c r="E78" s="73" t="s">
        <v>578</v>
      </c>
      <c r="F78" s="29" t="s">
        <v>584</v>
      </c>
    </row>
    <row r="79" spans="1:9" ht="62" x14ac:dyDescent="0.35">
      <c r="A79" s="80" t="s">
        <v>85</v>
      </c>
      <c r="B79" s="41" t="s">
        <v>98</v>
      </c>
      <c r="C79" s="28">
        <v>254</v>
      </c>
      <c r="D79" s="28">
        <v>100</v>
      </c>
      <c r="E79" s="73" t="s">
        <v>581</v>
      </c>
      <c r="F79" s="29" t="s">
        <v>591</v>
      </c>
    </row>
    <row r="80" spans="1:9" ht="62" x14ac:dyDescent="0.35">
      <c r="A80" s="81"/>
      <c r="B80" s="41" t="s">
        <v>99</v>
      </c>
      <c r="C80" s="28">
        <v>228</v>
      </c>
      <c r="D80" s="28">
        <v>100</v>
      </c>
      <c r="E80" s="73" t="s">
        <v>581</v>
      </c>
      <c r="F80" s="29" t="s">
        <v>591</v>
      </c>
    </row>
    <row r="81" spans="1:6" ht="62" x14ac:dyDescent="0.35">
      <c r="A81" s="80" t="s">
        <v>86</v>
      </c>
      <c r="B81" s="41" t="s">
        <v>98</v>
      </c>
      <c r="C81" s="28">
        <v>145</v>
      </c>
      <c r="D81" s="28">
        <v>88</v>
      </c>
      <c r="E81" s="73" t="s">
        <v>558</v>
      </c>
      <c r="F81" s="29" t="s">
        <v>585</v>
      </c>
    </row>
    <row r="82" spans="1:6" ht="62" x14ac:dyDescent="0.35">
      <c r="A82" s="81"/>
      <c r="B82" s="41" t="s">
        <v>99</v>
      </c>
      <c r="C82" s="28">
        <v>138</v>
      </c>
      <c r="D82" s="28">
        <v>88</v>
      </c>
      <c r="E82" s="73" t="s">
        <v>558</v>
      </c>
      <c r="F82" s="29" t="s">
        <v>585</v>
      </c>
    </row>
    <row r="83" spans="1:6" ht="46.5" x14ac:dyDescent="0.35">
      <c r="A83" s="78" t="s">
        <v>87</v>
      </c>
      <c r="B83" s="41" t="s">
        <v>98</v>
      </c>
      <c r="C83" s="28">
        <v>1576</v>
      </c>
      <c r="D83" s="28">
        <v>64</v>
      </c>
      <c r="E83" s="73" t="s">
        <v>413</v>
      </c>
      <c r="F83" s="29" t="s">
        <v>589</v>
      </c>
    </row>
    <row r="84" spans="1:6" ht="46.5" x14ac:dyDescent="0.35">
      <c r="A84" s="79"/>
      <c r="B84" s="41" t="s">
        <v>100</v>
      </c>
      <c r="C84" s="28">
        <v>204628</v>
      </c>
      <c r="D84" s="28">
        <v>64</v>
      </c>
      <c r="E84" s="73" t="s">
        <v>413</v>
      </c>
      <c r="F84" s="29"/>
    </row>
    <row r="85" spans="1:6" ht="46.5" x14ac:dyDescent="0.35">
      <c r="A85" s="78" t="s">
        <v>89</v>
      </c>
      <c r="B85" s="41" t="s">
        <v>98</v>
      </c>
      <c r="C85" s="28">
        <v>613</v>
      </c>
      <c r="D85" s="28">
        <v>54</v>
      </c>
      <c r="E85" s="73" t="s">
        <v>413</v>
      </c>
      <c r="F85" s="29" t="s">
        <v>590</v>
      </c>
    </row>
    <row r="86" spans="1:6" ht="46.5" x14ac:dyDescent="0.35">
      <c r="A86" s="79"/>
      <c r="B86" s="41" t="s">
        <v>100</v>
      </c>
      <c r="C86" s="28">
        <v>246619</v>
      </c>
      <c r="D86" s="28">
        <v>54</v>
      </c>
      <c r="E86" s="73" t="s">
        <v>413</v>
      </c>
      <c r="F86" s="29"/>
    </row>
    <row r="87" spans="1:6" ht="46.5" x14ac:dyDescent="0.35">
      <c r="A87" s="78" t="s">
        <v>90</v>
      </c>
      <c r="B87" s="41" t="s">
        <v>98</v>
      </c>
      <c r="C87" s="28">
        <v>110</v>
      </c>
      <c r="D87" s="28">
        <v>60</v>
      </c>
      <c r="E87" s="73" t="s">
        <v>412</v>
      </c>
      <c r="F87" s="29" t="s">
        <v>588</v>
      </c>
    </row>
    <row r="88" spans="1:6" ht="46.5" x14ac:dyDescent="0.35">
      <c r="A88" s="79"/>
      <c r="B88" s="43" t="s">
        <v>101</v>
      </c>
      <c r="C88" s="28">
        <v>130</v>
      </c>
      <c r="D88" s="28">
        <v>60</v>
      </c>
      <c r="E88" s="73" t="s">
        <v>412</v>
      </c>
      <c r="F88" s="29" t="s">
        <v>588</v>
      </c>
    </row>
    <row r="89" spans="1:6" ht="62" x14ac:dyDescent="0.35">
      <c r="A89" s="80" t="s">
        <v>92</v>
      </c>
      <c r="B89" s="41" t="s">
        <v>98</v>
      </c>
      <c r="C89" s="28">
        <v>46</v>
      </c>
      <c r="D89" s="28">
        <v>98</v>
      </c>
      <c r="E89" s="73" t="s">
        <v>578</v>
      </c>
      <c r="F89" s="29" t="s">
        <v>587</v>
      </c>
    </row>
    <row r="90" spans="1:6" ht="62" x14ac:dyDescent="0.35">
      <c r="A90" s="81"/>
      <c r="B90" s="43" t="s">
        <v>101</v>
      </c>
      <c r="C90" s="28">
        <v>48</v>
      </c>
      <c r="D90" s="28">
        <v>97</v>
      </c>
      <c r="E90" s="73" t="s">
        <v>578</v>
      </c>
      <c r="F90" s="29" t="s">
        <v>587</v>
      </c>
    </row>
    <row r="91" spans="1:6" ht="62" x14ac:dyDescent="0.35">
      <c r="A91" s="80" t="s">
        <v>93</v>
      </c>
      <c r="B91" s="41" t="s">
        <v>98</v>
      </c>
      <c r="C91" s="28">
        <v>480</v>
      </c>
      <c r="D91" s="28">
        <v>93</v>
      </c>
      <c r="E91" s="73" t="s">
        <v>578</v>
      </c>
      <c r="F91" s="29" t="s">
        <v>586</v>
      </c>
    </row>
    <row r="92" spans="1:6" ht="62" x14ac:dyDescent="0.35">
      <c r="A92" s="81"/>
      <c r="B92" s="43" t="s">
        <v>101</v>
      </c>
      <c r="C92" s="28">
        <v>597</v>
      </c>
      <c r="D92" s="28">
        <v>97</v>
      </c>
      <c r="E92" s="73" t="s">
        <v>578</v>
      </c>
      <c r="F92" s="29" t="s">
        <v>586</v>
      </c>
    </row>
    <row r="93" spans="1:6" x14ac:dyDescent="0.35">
      <c r="A93" s="3"/>
    </row>
    <row r="94" spans="1:6" ht="15.5" x14ac:dyDescent="0.35">
      <c r="A94" s="3" t="s">
        <v>102</v>
      </c>
      <c r="B94" s="65"/>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formula1>AND(ISNUMBER(C54),C54&gt;=0)</formula1>
    </dataValidation>
    <dataValidation type="custom" allowBlank="1" showInputMessage="1" showErrorMessage="1" errorTitle="Invalid Input" error="Please enter a valid email address" sqref="B48">
      <formula1>FIND("@",B48)&gt;0</formula1>
    </dataValidation>
    <dataValidation type="custom" allowBlank="1" showInputMessage="1" showErrorMessage="1" errorTitle="Invalid Input" error="Please enter text here" sqref="B47">
      <formula1>ISTEXT(B47)</formula1>
    </dataValidation>
    <dataValidation type="textLength" errorStyle="warning" operator="lessThanOrEqual" allowBlank="1" showInputMessage="1" showErrorMessage="1" error="Maximum character limit reached. Please do not exceed 200 characters" sqref="F54:F71 F75:F92">
      <formula1>200</formula1>
    </dataValidation>
  </dataValidations>
  <pageMargins left="0.70866141732283472" right="1.4960629921259843" top="0.74803149606299213" bottom="0.74803149606299213" header="0.31496062992125984" footer="0.31496062992125984"/>
  <pageSetup paperSize="9" scale="38"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14:formula1>
            <xm:f>'Source - LAs List'!$A$2:$A$154</xm:f>
          </x14:formula1>
          <xm:sqref>B42</xm:sqref>
        </x14:dataValidation>
        <x14:dataValidation type="list" allowBlank="1" showInputMessage="1" showErrorMessage="1" errorTitle="Invalid Input" error="Please select an option from the drop-down list">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54"/>
  <sheetViews>
    <sheetView workbookViewId="0"/>
  </sheetViews>
  <sheetFormatPr defaultRowHeight="14.5" x14ac:dyDescent="0.35"/>
  <cols>
    <col min="1" max="1" width="35.453125" bestFit="1" customWidth="1"/>
    <col min="2" max="2" width="10.9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x14ac:dyDescent="0.35">
      <c r="A21" t="s">
        <v>143</v>
      </c>
      <c r="B21" t="s">
        <v>144</v>
      </c>
    </row>
    <row r="22" spans="1:2" x14ac:dyDescent="0.35">
      <c r="A22" t="s">
        <v>145</v>
      </c>
      <c r="B22" t="s">
        <v>146</v>
      </c>
    </row>
    <row r="23" spans="1:2" x14ac:dyDescent="0.35">
      <c r="A23" t="s">
        <v>147</v>
      </c>
      <c r="B23" t="s">
        <v>148</v>
      </c>
    </row>
    <row r="24" spans="1:2" x14ac:dyDescent="0.35">
      <c r="A24" t="s">
        <v>149</v>
      </c>
      <c r="B24" t="s">
        <v>150</v>
      </c>
    </row>
    <row r="25" spans="1:2" x14ac:dyDescent="0.35">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 sqref="A2"/>
    </sheetView>
  </sheetViews>
  <sheetFormatPr defaultRowHeight="14.5" x14ac:dyDescent="0.35"/>
  <cols>
    <col min="1" max="1" width="37.08984375" customWidth="1"/>
  </cols>
  <sheetData>
    <row r="1" spans="1:1" x14ac:dyDescent="0.35">
      <c r="A1" t="s">
        <v>411</v>
      </c>
    </row>
    <row r="3" spans="1:1" ht="43.5" x14ac:dyDescent="0.35">
      <c r="A3" s="69" t="s">
        <v>581</v>
      </c>
    </row>
    <row r="4" spans="1:1" ht="58" x14ac:dyDescent="0.35">
      <c r="A4" s="69" t="s">
        <v>578</v>
      </c>
    </row>
    <row r="5" spans="1:1" ht="58" x14ac:dyDescent="0.35">
      <c r="A5" s="69" t="s">
        <v>558</v>
      </c>
    </row>
    <row r="6" spans="1:1" ht="43.5" x14ac:dyDescent="0.35">
      <c r="A6" s="69" t="s">
        <v>412</v>
      </c>
    </row>
    <row r="7" spans="1:1" ht="43.5" x14ac:dyDescent="0.35">
      <c r="A7" s="69"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90625" customWidth="1"/>
    <col min="6" max="6" width="8.6328125" customWidth="1"/>
    <col min="132" max="132" width="8.6328125" customWidth="1"/>
    <col min="148" max="148" width="8.632812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5" t="s">
        <v>420</v>
      </c>
      <c r="EU1" s="42"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5">
        <v>1</v>
      </c>
      <c r="EU2" s="42">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5" t="str">
        <f t="shared" ref="ET3" si="3">ET1&amp;"."&amp;ET2</f>
        <v>OTHER.1</v>
      </c>
      <c r="EU3" s="42"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5" t="s">
        <v>554</v>
      </c>
      <c r="EU4" s="42" t="s">
        <v>555</v>
      </c>
    </row>
    <row r="5" spans="1:151" x14ac:dyDescent="0.35">
      <c r="A5" t="s">
        <v>556</v>
      </c>
      <c r="B5" t="str">
        <f>IF(ISBLANK('Capacity Template'!B42),"BLANK",'Capacity Template'!B42)</f>
        <v>Newham</v>
      </c>
      <c r="C5" t="str">
        <f>IF(ISBLANK('Capacity Template'!B42),"BLANK",INDEX('Source - LAs List'!$B$2:$B$154,MATCH('Capacity Template'!B42,'Source - LAs List'!$A$2:$A$154,0)))</f>
        <v>E09000025</v>
      </c>
      <c r="D5" t="str">
        <f>IF(ISBLANK('Capacity Template'!B47),"BLANK",'Capacity Template'!B47)</f>
        <v>James Anderton</v>
      </c>
      <c r="E5" t="str">
        <f>IF(ISBLANK('Capacity Template'!B48),"BLANK",'Capacity Template'!B48)</f>
        <v>james.anderton@newham.gov.uk</v>
      </c>
      <c r="F5">
        <f>IF(ISBLANK(INDEX('Capacity Template'!$C$54:$C$71,1)),"BLANK",INDEX('Capacity Template'!$C$54:$C$71,1))</f>
        <v>165</v>
      </c>
      <c r="G5">
        <f>IF(ISBLANK(INDEX('Capacity Template'!$C$54:$C$71,2)),"BLANK",INDEX('Capacity Template'!$C$54:$C$71,2))</f>
        <v>163</v>
      </c>
      <c r="H5">
        <f>IF(ISBLANK(INDEX('Capacity Template'!$C$54:$C$71,3)),"BLANK",INDEX('Capacity Template'!$C$54:$C$71,3))</f>
        <v>27</v>
      </c>
      <c r="I5">
        <f>IF(ISBLANK(INDEX('Capacity Template'!$C$54:$C$71,4)),"BLANK",INDEX('Capacity Template'!$C$54:$C$71,4))</f>
        <v>32</v>
      </c>
      <c r="J5">
        <f>IF(ISBLANK(INDEX('Capacity Template'!$C$54:$C$71,5)),"BLANK",INDEX('Capacity Template'!$C$54:$C$71,5))</f>
        <v>213</v>
      </c>
      <c r="K5">
        <f>IF(ISBLANK(INDEX('Capacity Template'!$C$54:$C$71,6)),"BLANK",INDEX('Capacity Template'!$C$54:$C$71,6))</f>
        <v>212</v>
      </c>
      <c r="L5">
        <f>IF(ISBLANK(INDEX('Capacity Template'!$C$54:$C$71,7)),"BLANK",INDEX('Capacity Template'!$C$54:$C$71,7))</f>
        <v>130</v>
      </c>
      <c r="M5">
        <f>IF(ISBLANK(INDEX('Capacity Template'!$C$54:$C$71,8)),"BLANK",INDEX('Capacity Template'!$C$54:$C$71,8))</f>
        <v>122</v>
      </c>
      <c r="N5">
        <f>IF(ISBLANK(INDEX('Capacity Template'!$C$54:$C$71,9)),"BLANK",INDEX('Capacity Template'!$C$54:$C$71,9))</f>
        <v>1064</v>
      </c>
      <c r="O5">
        <f>IF(ISBLANK(INDEX('Capacity Template'!$C$54:$C$71,10)),"BLANK",INDEX('Capacity Template'!$C$54:$C$71,10))</f>
        <v>1492140</v>
      </c>
      <c r="P5">
        <f>IF(ISBLANK(INDEX('Capacity Template'!$C$54:$C$71,11)),"BLANK",INDEX('Capacity Template'!$C$54:$C$71,11))</f>
        <v>369</v>
      </c>
      <c r="Q5">
        <f>IF(ISBLANK(INDEX('Capacity Template'!$C$54:$C$71,12)),"BLANK",INDEX('Capacity Template'!$C$54:$C$71,12))</f>
        <v>1515367</v>
      </c>
      <c r="R5">
        <f>IF(ISBLANK(INDEX('Capacity Template'!$C$54:$C$71,13)),"BLANK",INDEX('Capacity Template'!$C$54:$C$71,13))</f>
        <v>54</v>
      </c>
      <c r="S5">
        <f>IF(ISBLANK(INDEX('Capacity Template'!$C$54:$C$71,14)),"BLANK",INDEX('Capacity Template'!$C$54:$C$71,14))</f>
        <v>74</v>
      </c>
      <c r="T5">
        <f>IF(ISBLANK(INDEX('Capacity Template'!$C$54:$C$71,15)),"BLANK",INDEX('Capacity Template'!$C$54:$C$71,15))</f>
        <v>42</v>
      </c>
      <c r="U5">
        <f>IF(ISBLANK(INDEX('Capacity Template'!$C$54:$C$71,16)),"BLANK",INDEX('Capacity Template'!$C$54:$C$71,16))</f>
        <v>44</v>
      </c>
      <c r="V5">
        <f>IF(ISBLANK(INDEX('Capacity Template'!$C$54:$C$71,17)),"BLANK",INDEX('Capacity Template'!$C$54:$C$71,17))</f>
        <v>466</v>
      </c>
      <c r="W5">
        <f>IF(ISBLANK(INDEX('Capacity Template'!$C$54:$C$71,18)),"BLANK",INDEX('Capacity Template'!$C$54:$C$71,18))</f>
        <v>547</v>
      </c>
      <c r="X5">
        <f>IF(ISBLANK(INDEX('Capacity Template'!$D$54:$D$71,1)),"BLANK",INDEX('Capacity Template'!$D$54:$D$71,1))</f>
        <v>167</v>
      </c>
      <c r="Y5">
        <f>IF(ISBLANK(INDEX('Capacity Template'!$D$54:$D$71,2)),"BLANK",INDEX('Capacity Template'!$D$54:$D$71,2))</f>
        <v>152</v>
      </c>
      <c r="Z5">
        <f>IF(ISBLANK(INDEX('Capacity Template'!$D$54:$D$71,3)),"BLANK",INDEX('Capacity Template'!$D$54:$D$71,3))</f>
        <v>26</v>
      </c>
      <c r="AA5">
        <f>IF(ISBLANK(INDEX('Capacity Template'!$D$54:$D$71,4)),"BLANK",INDEX('Capacity Template'!$D$54:$D$71,4))</f>
        <v>31</v>
      </c>
      <c r="AB5">
        <f>IF(ISBLANK(INDEX('Capacity Template'!$D$54:$D$71,5)),"BLANK",INDEX('Capacity Template'!$D$54:$D$71,5))</f>
        <v>247</v>
      </c>
      <c r="AC5">
        <f>IF(ISBLANK(INDEX('Capacity Template'!$D$54:$D$71,6)),"BLANK",INDEX('Capacity Template'!$D$54:$D$71,6))</f>
        <v>221</v>
      </c>
      <c r="AD5">
        <f>IF(ISBLANK(INDEX('Capacity Template'!$D$54:$D$71,7)),"BLANK",INDEX('Capacity Template'!$D$54:$D$71,7))</f>
        <v>124</v>
      </c>
      <c r="AE5">
        <f>IF(ISBLANK(INDEX('Capacity Template'!$D$54:$D$71,8)),"BLANK",INDEX('Capacity Template'!$D$54:$D$71,8))</f>
        <v>117</v>
      </c>
      <c r="AF5">
        <f>IF(ISBLANK(INDEX('Capacity Template'!$D$54:$D$71,9)),"BLANK",INDEX('Capacity Template'!$D$54:$D$71,9))</f>
        <v>986</v>
      </c>
      <c r="AG5">
        <f>IF(ISBLANK(INDEX('Capacity Template'!$D$54:$D$71,10)),"BLANK",INDEX('Capacity Template'!$D$54:$D$71,10))</f>
        <v>1536904</v>
      </c>
      <c r="AH5">
        <f>IF(ISBLANK(INDEX('Capacity Template'!$D$54:$D$71,11)),"BLANK",INDEX('Capacity Template'!$D$54:$D$71,11))</f>
        <v>323</v>
      </c>
      <c r="AI5">
        <f>IF(ISBLANK(INDEX('Capacity Template'!$D$54:$D$71,12)),"BLANK",INDEX('Capacity Template'!$D$54:$D$71,12))</f>
        <v>1560828</v>
      </c>
      <c r="AJ5">
        <f>IF(ISBLANK(INDEX('Capacity Template'!$D$54:$D$71,13)),"BLANK",INDEX('Capacity Template'!$D$54:$D$71,13))</f>
        <v>64</v>
      </c>
      <c r="AK5">
        <f>IF(ISBLANK(INDEX('Capacity Template'!$D$54:$D$71,14)),"BLANK",INDEX('Capacity Template'!$D$54:$D$71,14))</f>
        <v>76</v>
      </c>
      <c r="AL5">
        <f>IF(ISBLANK(INDEX('Capacity Template'!$D$54:$D$71,15)),"BLANK",INDEX('Capacity Template'!$D$54:$D$71,15))</f>
        <v>44</v>
      </c>
      <c r="AM5">
        <f>IF(ISBLANK(INDEX('Capacity Template'!$D$54:$D$71,16)),"BLANK",INDEX('Capacity Template'!$D$54:$D$71,16))</f>
        <v>45</v>
      </c>
      <c r="AN5">
        <f>IF(ISBLANK(INDEX('Capacity Template'!$D$54:$D$71,17)),"BLANK",INDEX('Capacity Template'!$D$54:$D$71,17))</f>
        <v>435</v>
      </c>
      <c r="AO5">
        <f>IF(ISBLANK(INDEX('Capacity Template'!$D$54:$D$71,18)),"BLANK",INDEX('Capacity Template'!$D$54:$D$71,18))</f>
        <v>563</v>
      </c>
      <c r="AP5">
        <f>IF(ISBLANK(INDEX('Capacity Template'!$E$54:$E$71,1)),"BLANK",INDEX('Capacity Template'!$E$54:$E$71,1))</f>
        <v>172</v>
      </c>
      <c r="AQ5">
        <f>IF(ISBLANK(INDEX('Capacity Template'!$E$54:$E$71,2)),"BLANK",INDEX('Capacity Template'!$E$54:$E$71,2))</f>
        <v>157</v>
      </c>
      <c r="AR5">
        <f>IF(ISBLANK(INDEX('Capacity Template'!$E$54:$E$71,3)),"BLANK",INDEX('Capacity Template'!$E$54:$E$71,3))</f>
        <v>27</v>
      </c>
      <c r="AS5">
        <f>IF(ISBLANK(INDEX('Capacity Template'!$E$54:$E$71,4)),"BLANK",INDEX('Capacity Template'!$E$54:$E$71,4))</f>
        <v>32</v>
      </c>
      <c r="AT5">
        <f>IF(ISBLANK(INDEX('Capacity Template'!$E$54:$E$71,5)),"BLANK",INDEX('Capacity Template'!$E$54:$E$71,5))</f>
        <v>254</v>
      </c>
      <c r="AU5">
        <f>IF(ISBLANK(INDEX('Capacity Template'!$E$54:$E$71,6)),"BLANK",INDEX('Capacity Template'!$E$54:$E$71,6))</f>
        <v>228</v>
      </c>
      <c r="AV5">
        <f>IF(ISBLANK(INDEX('Capacity Template'!$E$54:$E$71,7)),"BLANK",INDEX('Capacity Template'!$E$54:$E$71,7))</f>
        <v>128</v>
      </c>
      <c r="AW5">
        <f>IF(ISBLANK(INDEX('Capacity Template'!$E$54:$E$71,8)),"BLANK",INDEX('Capacity Template'!$E$54:$E$71,8))</f>
        <v>121</v>
      </c>
      <c r="AX5">
        <f>IF(ISBLANK(INDEX('Capacity Template'!$E$54:$E$71,9)),"BLANK",INDEX('Capacity Template'!$E$54:$E$71,9))</f>
        <v>1016</v>
      </c>
      <c r="AY5">
        <f>IF(ISBLANK(INDEX('Capacity Template'!$E$54:$E$71,10)),"BLANK",INDEX('Capacity Template'!$E$54:$E$71,10))</f>
        <v>1583011</v>
      </c>
      <c r="AZ5">
        <f>IF(ISBLANK(INDEX('Capacity Template'!$E$54:$E$71,11)),"BLANK",INDEX('Capacity Template'!$E$54:$E$71,11))</f>
        <v>333</v>
      </c>
      <c r="BA5">
        <f>IF(ISBLANK(INDEX('Capacity Template'!$E$54:$E$71,12)),"BLANK",INDEX('Capacity Template'!$E$54:$E$71,12))</f>
        <v>1607653</v>
      </c>
      <c r="BB5">
        <f>IF(ISBLANK(INDEX('Capacity Template'!$E$54:$E$71,13)),"BLANK",INDEX('Capacity Template'!$E$54:$E$71,13))</f>
        <v>66</v>
      </c>
      <c r="BC5">
        <f>IF(ISBLANK(INDEX('Capacity Template'!$E$54:$E$71,14)),"BLANK",INDEX('Capacity Template'!$E$54:$E$71,14))</f>
        <v>78</v>
      </c>
      <c r="BD5">
        <f>IF(ISBLANK(INDEX('Capacity Template'!$E$54:$E$71,15)),"BLANK",INDEX('Capacity Template'!$E$54:$E$71,15))</f>
        <v>45</v>
      </c>
      <c r="BE5">
        <f>IF(ISBLANK(INDEX('Capacity Template'!$E$54:$E$71,16)),"BLANK",INDEX('Capacity Template'!$E$54:$E$71,16))</f>
        <v>46</v>
      </c>
      <c r="BF5">
        <f>IF(ISBLANK(INDEX('Capacity Template'!$E$54:$E$71,17)),"BLANK",INDEX('Capacity Template'!$E$54:$E$71,17))</f>
        <v>448</v>
      </c>
      <c r="BG5">
        <f>IF(ISBLANK(INDEX('Capacity Template'!$E$54:$E$71,18)),"BLANK",INDEX('Capacity Template'!$E$54:$E$71,18))</f>
        <v>580</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204</v>
      </c>
      <c r="CA5">
        <f>IF(ISBLANK(INDEX('Capacity Template'!$C$75:$C$92,2)),"BLANK",INDEX('Capacity Template'!$C$75:$C$92,2))</f>
        <v>185</v>
      </c>
      <c r="CB5">
        <f>IF(ISBLANK(INDEX('Capacity Template'!$C$75:$C$92,3)),"BLANK",INDEX('Capacity Template'!$C$75:$C$92,3))</f>
        <v>29</v>
      </c>
      <c r="CC5">
        <f>IF(ISBLANK(INDEX('Capacity Template'!$C$75:$C$92,4)),"BLANK",INDEX('Capacity Template'!$C$75:$C$92,4))</f>
        <v>34</v>
      </c>
      <c r="CD5">
        <f>IF(ISBLANK(INDEX('Capacity Template'!$C$75:$C$92,5)),"BLANK",INDEX('Capacity Template'!$C$75:$C$92,5))</f>
        <v>254</v>
      </c>
      <c r="CE5">
        <f>IF(ISBLANK(INDEX('Capacity Template'!$C$75:$C$92,6)),"BLANK",INDEX('Capacity Template'!$C$75:$C$92,6))</f>
        <v>228</v>
      </c>
      <c r="CF5">
        <f>IF(ISBLANK(INDEX('Capacity Template'!$C$75:$C$92,7)),"BLANK",INDEX('Capacity Template'!$C$75:$C$92,7))</f>
        <v>145</v>
      </c>
      <c r="CG5">
        <f>IF(ISBLANK(INDEX('Capacity Template'!$C$75:$C$92,8)),"BLANK",INDEX('Capacity Template'!$C$75:$C$92,8))</f>
        <v>138</v>
      </c>
      <c r="CH5">
        <f>IF(ISBLANK(INDEX('Capacity Template'!$C$75:$C$92,9)),"BLANK",INDEX('Capacity Template'!$C$75:$C$92,9))</f>
        <v>1576</v>
      </c>
      <c r="CI5">
        <f>IF(ISBLANK(INDEX('Capacity Template'!$C$75:$C$92,10)),"BLANK",INDEX('Capacity Template'!$C$75:$C$92,10))</f>
        <v>204628</v>
      </c>
      <c r="CJ5">
        <f>IF(ISBLANK(INDEX('Capacity Template'!$C$75:$C$92,11)),"BLANK",INDEX('Capacity Template'!$C$75:$C$92,11))</f>
        <v>613</v>
      </c>
      <c r="CK5">
        <f>IF(ISBLANK(INDEX('Capacity Template'!$C$75:$C$92,12)),"BLANK",INDEX('Capacity Template'!$C$75:$C$92,12))</f>
        <v>246619</v>
      </c>
      <c r="CL5">
        <f>IF(ISBLANK(INDEX('Capacity Template'!$C$75:$C$92,13)),"BLANK",INDEX('Capacity Template'!$C$75:$C$92,13))</f>
        <v>110</v>
      </c>
      <c r="CM5">
        <f>IF(ISBLANK(INDEX('Capacity Template'!$C$75:$C$92,14)),"BLANK",INDEX('Capacity Template'!$C$75:$C$92,14))</f>
        <v>130</v>
      </c>
      <c r="CN5">
        <f>IF(ISBLANK(INDEX('Capacity Template'!$C$75:$C$92,15)),"BLANK",INDEX('Capacity Template'!$C$75:$C$92,15))</f>
        <v>46</v>
      </c>
      <c r="CO5">
        <f>IF(ISBLANK(INDEX('Capacity Template'!$C$75:$C$92,16)),"BLANK",INDEX('Capacity Template'!$C$75:$C$92,16))</f>
        <v>48</v>
      </c>
      <c r="CP5">
        <f>IF(ISBLANK(INDEX('Capacity Template'!$C$75:$C$92,17)),"BLANK",INDEX('Capacity Template'!$C$75:$C$92,17))</f>
        <v>480</v>
      </c>
      <c r="CQ5">
        <f>IF(ISBLANK(INDEX('Capacity Template'!$C$75:$C$92,18)),"BLANK",INDEX('Capacity Template'!$C$75:$C$92,18))</f>
        <v>597</v>
      </c>
      <c r="CR5">
        <f>IF(ISBLANK(INDEX('Capacity Template'!$D$75:$D$92,1)),"BLANK",INDEX('Capacity Template'!$D$75:$D$92,1))</f>
        <v>84</v>
      </c>
      <c r="CS5">
        <f>IF(ISBLANK(INDEX('Capacity Template'!$D$75:$D$92,2)),"BLANK",INDEX('Capacity Template'!$D$75:$D$92,2))</f>
        <v>85</v>
      </c>
      <c r="CT5">
        <f>IF(ISBLANK(INDEX('Capacity Template'!$D$75:$D$92,3)),"BLANK",INDEX('Capacity Template'!$D$75:$D$92,3))</f>
        <v>93</v>
      </c>
      <c r="CU5">
        <f>IF(ISBLANK(INDEX('Capacity Template'!$D$75:$D$92,4)),"BLANK",INDEX('Capacity Template'!$D$75:$D$92,4))</f>
        <v>94</v>
      </c>
      <c r="CV5">
        <f>IF(ISBLANK(INDEX('Capacity Template'!$D$75:$D$92,5)),"BLANK",INDEX('Capacity Template'!$D$75:$D$92,5))</f>
        <v>100</v>
      </c>
      <c r="CW5">
        <f>IF(ISBLANK(INDEX('Capacity Template'!$D$75:$D$92,6)),"BLANK",INDEX('Capacity Template'!$D$75:$D$92,6))</f>
        <v>100</v>
      </c>
      <c r="CX5">
        <f>IF(ISBLANK(INDEX('Capacity Template'!$D$75:$D$92,7)),"BLANK",INDEX('Capacity Template'!$D$75:$D$92,7))</f>
        <v>88</v>
      </c>
      <c r="CY5">
        <f>IF(ISBLANK(INDEX('Capacity Template'!$D$75:$D$92,8)),"BLANK",INDEX('Capacity Template'!$D$75:$D$92,8))</f>
        <v>88</v>
      </c>
      <c r="CZ5">
        <f>IF(ISBLANK(INDEX('Capacity Template'!$D$75:$D$92,9)),"BLANK",INDEX('Capacity Template'!$D$75:$D$92,9))</f>
        <v>64</v>
      </c>
      <c r="DA5">
        <f>IF(ISBLANK(INDEX('Capacity Template'!$D$75:$D$92,10)),"BLANK",INDEX('Capacity Template'!$D$75:$D$92,10))</f>
        <v>64</v>
      </c>
      <c r="DB5">
        <f>IF(ISBLANK(INDEX('Capacity Template'!$D$75:$D$92,11)),"BLANK",INDEX('Capacity Template'!$D$75:$D$92,11))</f>
        <v>54</v>
      </c>
      <c r="DC5">
        <f>IF(ISBLANK(INDEX('Capacity Template'!$D$75:$D$92,12)),"BLANK",INDEX('Capacity Template'!$D$75:$D$92,12))</f>
        <v>54</v>
      </c>
      <c r="DD5">
        <f>IF(ISBLANK(INDEX('Capacity Template'!$D$75:$D$92,13)),"BLANK",INDEX('Capacity Template'!$D$75:$D$92,13))</f>
        <v>60</v>
      </c>
      <c r="DE5">
        <f>IF(ISBLANK(INDEX('Capacity Template'!$D$75:$D$92,14)),"BLANK",INDEX('Capacity Template'!$D$75:$D$92,14))</f>
        <v>60</v>
      </c>
      <c r="DF5">
        <f>IF(ISBLANK(INDEX('Capacity Template'!$D$75:$D$92,15)),"BLANK",INDEX('Capacity Template'!$D$75:$D$92,15))</f>
        <v>98</v>
      </c>
      <c r="DG5">
        <f>IF(ISBLANK(INDEX('Capacity Template'!$D$75:$D$92,16)),"BLANK",INDEX('Capacity Template'!$D$75:$D$92,16))</f>
        <v>97</v>
      </c>
      <c r="DH5">
        <f>IF(ISBLANK(INDEX('Capacity Template'!$D$75:$D$92,17)),"BLANK",INDEX('Capacity Template'!$D$75:$D$92,17))</f>
        <v>93</v>
      </c>
      <c r="DI5">
        <f>IF(ISBLANK(INDEX('Capacity Template'!$D$75:$D$92,18)),"BLANK",INDEX('Capacity Template'!$D$75:$D$92,18))</f>
        <v>97</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C - Capacity situation means available provision broadly matches need, with some choice and only occasionally waits. (Neutral option)</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A - Capacity situation means most people have to wait for support and / or receive alternative support.</v>
      </c>
      <c r="DO5" t="str">
        <f>IF(ISBLANK(INDEX('Capacity Template'!$E$75:$E$92,6)),"BLANK",INDEX('Capacity Template'!$E$75:$E$92,6))</f>
        <v>A - Capacity situation means most people have to wait for support and / or receive alternative support.</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E - Capacity situation means there is 'over-supply' and choice for people accessing support and commissioners.</v>
      </c>
      <c r="DS5" t="str">
        <f>IF(ISBLANK(INDEX('Capacity Template'!$E$75:$E$92,10)),"BLANK",INDEX('Capacity Template'!$E$75:$E$92,10))</f>
        <v>E - Capacity situation means there is 'over-supply' and choice for people accessing support and commissioners.</v>
      </c>
      <c r="DT5" t="str">
        <f>IF(ISBLANK(INDEX('Capacity Template'!$E$75:$E$92,11)),"BLANK",INDEX('Capacity Template'!$E$75:$E$92,11))</f>
        <v>E - Capacity situation means there is 'over-supply' and choice for people accessing support and commissioners.</v>
      </c>
      <c r="DU5" t="str">
        <f>IF(ISBLANK(INDEX('Capacity Template'!$E$75:$E$92,12)),"BLANK",INDEX('Capacity Template'!$E$75:$E$92,12))</f>
        <v>E - Capacity situation means there is 'over-supply' and choice for people accessing support and commissioners.</v>
      </c>
      <c r="DV5" t="str">
        <f>IF(ISBLANK(INDEX('Capacity Template'!$E$75:$E$92,13)),"BLANK",INDEX('Capacity Template'!$E$75:$E$92,13))</f>
        <v xml:space="preserve">D - Capacity situation means there is available capacity and often choice for people about their service / provider. </v>
      </c>
      <c r="DW5" t="str">
        <f>IF(ISBLANK(INDEX('Capacity Template'!$E$75:$E$92,14)),"BLANK",INDEX('Capacity Template'!$E$75:$E$92,14))</f>
        <v xml:space="preserve">D - Capacity situation means there is available capacity and often choice for people about their service / provider. </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 xml:space="preserve">Only one in-borough home accepts this client group. It is particularly challenging to place clients who are 50-64 </v>
      </c>
      <c r="EE5" t="str">
        <f>IF(ISBLANK(INDEX('Capacity Template'!$F$75:$F$92,4)),"BLANK",INDEX('Capacity Template'!$F$75:$F$92,4))</f>
        <v xml:space="preserve">Only one in-borough home accepts this client group. It is particularly challenging to place clients who are 50-64 </v>
      </c>
      <c r="EF5" t="str">
        <f>IF(ISBLANK(INDEX('Capacity Template'!$F$75:$F$92,5)),"BLANK",INDEX('Capacity Template'!$F$75:$F$92,5))</f>
        <v>No capacity in borough for 65+ residential, and usually above Newham LA rates to purchase out of borough. Newham has to commission nursing beds for residential clients sometimes.</v>
      </c>
      <c r="EG5" t="str">
        <f>IF(ISBLANK(INDEX('Capacity Template'!$F$75:$F$92,6)),"BLANK",INDEX('Capacity Template'!$F$75:$F$92,6))</f>
        <v>No capacity in borough for 65+ residential, and usually above Newham LA rates to purchase out of borough. Newham has to commission nursing beds for residential clients sometimes.</v>
      </c>
      <c r="EH5" t="str">
        <f>IF(ISBLANK(INDEX('Capacity Template'!$F$75:$F$92,7)),"BLANK",INDEX('Capacity Template'!$F$75:$F$92,7))</f>
        <v>This capacity situation is not straightforward as whilst there are usually vacant beds in the borough, but often the providers cannot meet needs leading to 70% sourced out of borough.</v>
      </c>
      <c r="EI5" t="str">
        <f>IF(ISBLANK(INDEX('Capacity Template'!$F$75:$F$92,8)),"BLANK",INDEX('Capacity Template'!$F$75:$F$92,8))</f>
        <v>This capacity situation is not straightforward as whilst there are usually vacant beds in the borough, but often the providers cannot meet needs leading to 70% sourced out of borough.</v>
      </c>
      <c r="EJ5" t="str">
        <f>IF(ISBLANK(INDEX('Capacity Template'!$F$75:$F$92,9)),"BLANK",INDEX('Capacity Template'!$F$75:$F$92,9))</f>
        <v>Newham has a Framework for Homecare containing 24 providers, 14 of which have capacity for at least another 560 clients in total.</v>
      </c>
      <c r="EK5" t="str">
        <f>IF(ISBLANK(INDEX('Capacity Template'!$F$75:$F$92,10)),"BLANK",INDEX('Capacity Template'!$F$75:$F$92,10))</f>
        <v>BLANK</v>
      </c>
      <c r="EL5" t="str">
        <f>IF(ISBLANK(INDEX('Capacity Template'!$F$75:$F$92,11)),"BLANK",INDEX('Capacity Template'!$F$75:$F$92,11))</f>
        <v>Newham has a Framework for Homecare containing 24 providers, 14 of which have capacity for at least another 280 clients in total.</v>
      </c>
      <c r="EM5" t="str">
        <f>IF(ISBLANK(INDEX('Capacity Template'!$F$75:$F$92,12)),"BLANK",INDEX('Capacity Template'!$F$75:$F$92,12))</f>
        <v>BLANK</v>
      </c>
      <c r="EN5" t="str">
        <f>IF(ISBLANK(INDEX('Capacity Template'!$F$75:$F$92,13)),"BLANK",INDEX('Capacity Template'!$F$75:$F$92,13))</f>
        <v>New purpose-built scheme due to open in autumn 2023 will increase capacity</v>
      </c>
      <c r="EO5" t="str">
        <f>IF(ISBLANK(INDEX('Capacity Template'!$F$75:$F$92,14)),"BLANK",INDEX('Capacity Template'!$F$75:$F$92,14))</f>
        <v>New purpose-built scheme due to open in autumn 2023 will increase capacity</v>
      </c>
      <c r="EP5" t="str">
        <f>IF(ISBLANK(INDEX('Capacity Template'!$F$75:$F$92,15)),"BLANK",INDEX('Capacity Template'!$F$75:$F$92,15))</f>
        <v>For under 50 year olds, only one in-borough provision exists and usually above Newham LA rates to purchase out of borough</v>
      </c>
      <c r="EQ5" t="str">
        <f>IF(ISBLANK(INDEX('Capacity Template'!$F$75:$F$92,16)),"BLANK",INDEX('Capacity Template'!$F$75:$F$92,16))</f>
        <v>For under 50 year olds, only one in-borough provision exists and usually above Newham LA rates to purchase out of borough</v>
      </c>
      <c r="ER5" t="str">
        <f>IF(ISBLANK(INDEX('Capacity Template'!$F$75:$F$92,17)),"BLANK",INDEX('Capacity Template'!$F$75:$F$92,17))</f>
        <v>The DPV is expected to improve capacity, but this cannot yet be quantified as admissions have only just opened.</v>
      </c>
      <c r="ES5" t="str">
        <f>IF(ISBLANK(INDEX('Capacity Template'!$F$75:$F$92,18)),"BLANK",INDEX('Capacity Template'!$F$75:$F$92,18))</f>
        <v>The DPV is expected to improve capacity, but this cannot yet be quantified as admissions have only just opened.</v>
      </c>
      <c r="ET5" s="46">
        <v>1</v>
      </c>
      <c r="EU5" s="42"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A53F612D5DC54084D218B628FF71C3" ma:contentTypeVersion="14" ma:contentTypeDescription="Create a new document." ma:contentTypeScope="" ma:versionID="232194182c81612ef151f1b4ca9f33ce">
  <xsd:schema xmlns:xsd="http://www.w3.org/2001/XMLSchema" xmlns:xs="http://www.w3.org/2001/XMLSchema" xmlns:p="http://schemas.microsoft.com/office/2006/metadata/properties" xmlns:ns3="efc92feb-db16-4673-a906-99f6ba73f15e" xmlns:ns4="d71c7d4d-db63-444e-b445-e0bdf8f5d97b" targetNamespace="http://schemas.microsoft.com/office/2006/metadata/properties" ma:root="true" ma:fieldsID="bfdad9e1e82b0523386e4592a40ae28e" ns3:_="" ns4:_="">
    <xsd:import namespace="efc92feb-db16-4673-a906-99f6ba73f15e"/>
    <xsd:import namespace="d71c7d4d-db63-444e-b445-e0bdf8f5d97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92feb-db16-4673-a906-99f6ba73f1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1c7d4d-db63-444e-b445-e0bdf8f5d9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71c7d4d-db63-444e-b445-e0bdf8f5d97b">
      <UserInfo>
        <DisplayName>Coughlan, Cara</DisplayName>
        <AccountId>45334</AccountId>
        <AccountType/>
      </UserInfo>
      <UserInfo>
        <DisplayName>Archer, Katelin</DisplayName>
        <AccountId>50201</AccountId>
        <AccountType/>
      </UserInfo>
    </SharedWithUsers>
    <_activity xmlns="efc92feb-db16-4673-a906-99f6ba73f15e" xsi:nil="true"/>
  </documentManagement>
</p:properties>
</file>

<file path=customXml/itemProps1.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2.xml><?xml version="1.0" encoding="utf-8"?>
<ds:datastoreItem xmlns:ds="http://schemas.openxmlformats.org/officeDocument/2006/customXml" ds:itemID="{27EA373A-8F4F-4084-8821-880A9CE50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92feb-db16-4673-a906-99f6ba73f15e"/>
    <ds:schemaRef ds:uri="d71c7d4d-db63-444e-b445-e0bdf8f5d9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C2A482-DF6E-4614-90B0-810311764AFE}">
  <ds:schemaRefs>
    <ds:schemaRef ds:uri="efc92feb-db16-4673-a906-99f6ba73f15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d71c7d4d-db63-444e-b445-e0bdf8f5d97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2023-08-22T09:23:14Z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0x0101002AA53F612D5DC54084D218B628FF71C3</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