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66925"/>
  <xr:revisionPtr revIDLastSave="0" documentId="13_ncr:1_{15924A71-41AB-4878-A33F-101A23E80584}" xr6:coauthVersionLast="47" xr6:coauthVersionMax="47" xr10:uidLastSave="{00000000-0000-0000-0000-000000000000}"/>
  <bookViews>
    <workbookView xWindow="-120" yWindow="-120" windowWidth="29040" windowHeight="1584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D5" i="6" l="1"/>
  <c r="CT5" i="6"/>
  <c r="DH5" i="6"/>
  <c r="DG5" i="6"/>
  <c r="DF5" i="6"/>
  <c r="DJ5" i="6"/>
  <c r="EA5" i="6"/>
  <c r="DZ5" i="6"/>
  <c r="DY5" i="6"/>
  <c r="DX5" i="6"/>
  <c r="DW5" i="6"/>
  <c r="DV5" i="6"/>
  <c r="DU5" i="6"/>
  <c r="DT5" i="6"/>
  <c r="DS5" i="6"/>
  <c r="DR5" i="6"/>
  <c r="DQ5" i="6"/>
  <c r="DP5" i="6"/>
  <c r="DO5" i="6"/>
  <c r="DN5" i="6"/>
  <c r="DM5" i="6"/>
  <c r="DL5" i="6"/>
  <c r="DK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E5" i="6"/>
  <c r="CQ5" i="6"/>
  <c r="CO5" i="6"/>
  <c r="CN5" i="6"/>
  <c r="CM5" i="6"/>
  <c r="CL5" i="6"/>
  <c r="CK5" i="6"/>
  <c r="CG5" i="6"/>
  <c r="CC5" i="6"/>
  <c r="CB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CR5" i="6" l="1"/>
  <c r="CU5" i="6"/>
  <c r="DB5" i="6"/>
  <c r="CJ5" i="6"/>
  <c r="CV5" i="6"/>
  <c r="CD5" i="6"/>
  <c r="CX5" i="6"/>
  <c r="CF5" i="6"/>
  <c r="CH5" i="6"/>
  <c r="CZ5" i="6"/>
  <c r="CP5" i="6"/>
  <c r="CS5" i="6"/>
  <c r="CW5" i="6"/>
  <c r="CY5" i="6"/>
  <c r="DA5" i="6"/>
  <c r="DC5" i="6"/>
  <c r="CA5" i="6"/>
  <c r="CE5" i="6"/>
  <c r="CI5" i="6"/>
  <c r="EB5" i="6"/>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<sst xmlns="http://schemas.openxmlformats.org/spreadsheetml/2006/main" count="813" uniqueCount="587">
  <si>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</si>
  <si>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</si>
  <si>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</si>
  <si>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</si>
  <si>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</si>
  <si>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</si>
  <si>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</si>
  <si>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</si>
  <si>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</si>
  <si>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</si>
  <si>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</si>
  <si>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</si>
  <si>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</si>
  <si>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</si>
  <si>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</si>
  <si>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</si>
  <si>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</si>
  <si>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</si>
  <si>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</si>
  <si>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</si>
  <si>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</si>
  <si>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</si>
  <si>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</si>
  <si>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</si>
  <si>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</si>
  <si>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</si>
  <si>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</si>
  <si>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</si>
  <si>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</si>
  <si>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</si>
  <si>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</si>
  <si>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</si>
  <si>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</si>
  <si>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</si>
  <si>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</si>
  <si>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</si>
  <si>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</si>
  <si>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</si>
  <si>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</si>
  <si>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</si>
  <si>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</si>
  <si>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</si>
  <si>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</si>
  <si>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</si>
  <si>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</si>
  <si>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</si>
  <si>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</si>
  <si>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</si>
  <si>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</si>
  <si>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</si>
  <si>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</si>
  <si>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</si>
  <si>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</si>
  <si>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</si>
  <si>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</si>
  <si>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</si>
  <si>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</si>
  <si>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</si>
  <si>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</si>
  <si>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</si>
  <si>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</si>
  <si>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</si>
  <si>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</si>
  <si>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</si>
  <si>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</si>
  <si>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</si>
  <si>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</si>
  <si>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</si>
  <si>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</si>
  <si>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</si>
  <si>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</si>
  <si>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</si>
  <si>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</si>
  <si>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</si>
  <si>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</si>
  <si>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</si>
  <si>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</si>
  <si>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</si>
  <si>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</si>
  <si>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</si>
  <si>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</si>
  <si>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</si>
  <si>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</si>
  <si>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</si>
  <si>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</si>
  <si>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</si>
  <si>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</si>
  <si>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</si>
  <si>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</si>
  <si>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</si>
  <si>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</si>
  <si>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</si>
  <si>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</si>
  <si>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</si>
  <si>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</si>
  <si>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</si>
  <si>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</si>
  <si>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</si>
  <si>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</si>
  <si>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</si>
  <si>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</si>
  <si>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</si>
  <si>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</si>
  <si>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</si>
  <si>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</si>
  <si>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</si>
  <si>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</si>
  <si>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</si>
  <si>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</si>
  <si>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</si>
  <si>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</si>
  <si>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</si>
  <si>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</si>
  <si>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</si>
  <si>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</si>
  <si>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</si>
  <si>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</si>
  <si>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</si>
  <si>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</si>
  <si>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</si>
  <si>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</si>
  <si>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</si>
  <si>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</si>
  <si>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</si>
  <si>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</si>
  <si>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</si>
  <si>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</si>
  <si>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</si>
  <si>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</si>
  <si>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</si>
  <si>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</si>
  <si>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</si>
  <si>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</si>
  <si>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</si>
  <si>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</si>
  <si>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</si>
  <si>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</si>
  <si>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</si>
  <si>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</si>
  <si>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</si>
  <si>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</si>
  <si>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</si>
  <si>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</si>
  <si>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</si>
  <si>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</si>
  <si>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</si>
  <si>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</si>
  <si>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</si>
  <si>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</si>
  <si>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</si>
  <si>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</si>
  <si>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</si>
  <si>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</si>
  <si>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</si>
  <si>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</si>
  <si>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</si>
  <si>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</si>
  <si>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</si>
  <si>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</si>
  <si>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</si>
  <si>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</si>
  <si>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</si>
  <si>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</si>
  <si>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</si>
  <si>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</si>
  <si>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</si>
  <si>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</si>
  <si>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</si>
  <si>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</si>
  <si>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</si>
  <si>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</si>
  <si>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</si>
  <si>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</si>
  <si>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</si>
  <si>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</si>
  <si>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</si>
  <si>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</si>
  <si>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</si>
  <si>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</si>
  <si>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</si>
  <si>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</si>
  <si>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</si>
  <si>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</si>
  <si>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</si>
  <si>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</si>
  <si>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</si>
  <si>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</si>
  <si>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</si>
  <si>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</si>
  <si>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</si>
  <si>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</si>
  <si>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</si>
  <si>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</si>
  <si>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</si>
  <si>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</si>
  <si>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</si>
  <si>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</si>
  <si>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</si>
  <si>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</si>
  <si>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</si>
  <si>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</si>
  <si>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</si>
  <si>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</si>
  <si>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</si>
  <si>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</si>
  <si>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</si>
  <si>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</si>
  <si>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</si>
  <si>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</si>
  <si>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</si>
  <si>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</si>
  <si>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</si>
  <si>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</si>
  <si>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</si>
  <si>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</si>
  <si>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</si>
  <si>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</si>
  <si>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</si>
  <si>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</si>
  <si>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</si>
  <si>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</si>
  <si>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</si>
  <si>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</si>
  <si>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</si>
  <si>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</si>
  <si>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</si>
  <si>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</si>
  <si>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</si>
  <si>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</si>
  <si>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</si>
  <si>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</si>
  <si>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</si>
  <si>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</si>
  <si>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</si>
  <si>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</si>
  <si>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</si>
  <si>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</si>
  <si>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</si>
  <si>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</si>
  <si>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</si>
  <si>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</si>
  <si>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</si>
  <si>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</si>
  <si>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</si>
  <si>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</si>
  <si>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</si>
  <si>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</si>
  <si>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</si>
  <si>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</si>
  <si>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</si>
  <si>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</si>
  <si>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</si>
  <si>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</si>
  <si>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</si>
  <si>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</si>
  <si>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</si>
  <si>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</si>
  <si>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</si>
  <si>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</si>
  <si>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</si>
  <si>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</si>
  <si>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</si>
  <si>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</si>
  <si>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</si>
  <si>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</si>
  <si>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</si>
  <si>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</si>
  <si>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</si>
  <si>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</si>
  <si>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</si>
  <si>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</si>
  <si>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</si>
  <si>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</si>
  <si>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</si>
  <si>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</si>
  <si>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</si>
  <si>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</si>
  <si>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</si>
  <si>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</si>
  <si>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</si>
  <si>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</si>
  <si>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</si>
  <si>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</si>
  <si>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</si>
  <si>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</si>
  <si>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</si>
  <si>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</si>
  <si>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</si>
  <si>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</si>
  <si>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</si>
  <si>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</si>
  <si>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</si>
  <si>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</si>
  <si>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</si>
  <si>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</si>
  <si>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</si>
  <si>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</si>
  <si>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</si>
  <si>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</si>
  <si>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</si>
  <si>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</si>
  <si>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</si>
  <si>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</si>
  <si>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</si>
  <si>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</si>
  <si>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</si>
  <si>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</si>
  <si>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</si>
  <si>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</si>
  <si>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</si>
  <si>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</si>
  <si>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</si>
  <si>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</si>
  <si>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</si>
  <si>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</si>
  <si>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</si>
  <si>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</si>
  <si>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</si>
  <si>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</si>
  <si>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</si>
  <si>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</si>
  <si>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</si>
  <si>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</si>
  <si>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</si>
  <si>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</si>
  <si>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</si>
  <si>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</si>
  <si>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</si>
  <si>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</si>
  <si>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</si>
  <si>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</si>
  <si>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</si>
  <si>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</si>
  <si>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</si>
  <si>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</si>
  <si>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</si>
  <si>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</si>
  <si>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</si>
  <si>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</si>
  <si>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</si>
  <si>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</si>
  <si>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</si>
  <si>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</si>
  <si>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</si>
  <si>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</si>
  <si>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</si>
  <si>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</si>
  <si>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</si>
  <si>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</si>
  <si>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</si>
  <si>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</si>
  <si>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</si>
  <si>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</si>
  <si>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</si>
  <si>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</si>
  <si>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</si>
  <si>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</si>
  <si>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</si>
  <si>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</si>
  <si>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</si>
  <si>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</si>
  <si>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</si>
  <si>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</si>
  <si>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</si>
  <si>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</si>
  <si>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</si>
  <si>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</si>
  <si>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</si>
  <si>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</si>
  <si>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</si>
  <si>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</si>
  <si>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</si>
  <si>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</si>
  <si>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</si>
  <si>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</si>
  <si>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</si>
  <si>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</si>
  <si>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</si>
  <si>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</si>
  <si>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</si>
  <si>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</si>
  <si>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</si>
  <si>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</si>
  <si>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</si>
  <si>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</si>
  <si>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</si>
  <si>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</si>
  <si>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</si>
  <si>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</si>
  <si>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</si>
  <si>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</si>
  <si>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</si>
  <si>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</si>
  <si>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</si>
  <si>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</si>
  <si>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</si>
  <si>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</si>
  <si>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</si>
  <si>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</si>
  <si>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</si>
  <si>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</si>
  <si>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</si>
  <si>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</si>
  <si>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</si>
  <si>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</si>
  <si>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</si>
  <si>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</si>
  <si>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</si>
  <si>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</si>
  <si>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</si>
  <si>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</si>
  <si>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</si>
  <si>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</si>
  <si>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</si>
  <si>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</si>
  <si>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</si>
  <si>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</si>
  <si>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</si>
  <si>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</si>
  <si>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</si>
  <si>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</si>
  <si>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</si>
  <si>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</si>
  <si>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</si>
  <si>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</si>
  <si>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</si>
  <si>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</si>
  <si>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</si>
  <si>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</si>
  <si>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</si>
  <si>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</si>
  <si>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</si>
  <si>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</si>
  <si>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</si>
  <si>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</si>
  <si>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</si>
  <si>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</si>
  <si>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</si>
  <si>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</si>
  <si>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</si>
  <si>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</si>
  <si>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</si>
  <si>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</si>
  <si>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</si>
  <si>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</si>
  <si>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</si>
  <si>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</si>
  <si>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</si>
  <si>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</si>
  <si>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</si>
  <si>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</si>
  <si>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</si>
  <si>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</si>
  <si>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</si>
  <si>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</si>
  <si>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</si>
  <si>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</si>
  <si>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</si>
  <si>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</si>
  <si>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</si>
  <si>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</si>
  <si>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</si>
  <si>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</si>
  <si>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</si>
  <si>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</si>
  <si>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</si>
  <si>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</si>
  <si>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</si>
  <si>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</si>
  <si>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</si>
  <si>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</si>
  <si>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</si>
  <si>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</si>
  <si>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</si>
  <si>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</si>
  <si>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</si>
  <si>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</si>
  <si>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</si>
  <si>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</si>
  <si>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</si>
  <si>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</si>
  <si>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</si>
  <si>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</si>
  <si>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</si>
  <si>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</si>
  <si>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</si>
  <si>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</si>
  <si>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</si>
  <si>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</si>
  <si>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</si>
  <si>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</si>
  <si>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</si>
  <si>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</si>
  <si>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</si>
  <si>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</si>
  <si>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</si>
  <si>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</si>
  <si>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</si>
  <si>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</si>
  <si>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</si>
  <si>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</si>
  <si>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</si>
  <si>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</si>
  <si>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</si>
  <si>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</si>
  <si>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</si>
  <si>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</si>
  <si>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</si>
  <si>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</si>
  <si>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</si>
  <si>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</si>
  <si>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</si>
  <si>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</si>
  <si>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</si>
  <si>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</si>
  <si>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</si>
  <si>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</si>
  <si>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</si>
  <si>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</si>
  <si>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</si>
  <si>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</si>
  <si>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</si>
  <si>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</si>
  <si>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</si>
  <si>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</si>
  <si>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</si>
  <si>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</si>
  <si>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</si>
  <si>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</si>
  <si>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</si>
  <si>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</si>
  <si>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</si>
  <si>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</si>
  <si>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</si>
  <si>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</si>
  <si>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</si>
  <si>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</si>
  <si>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</si>
  <si>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</si>
  <si>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</si>
  <si>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</si>
  <si>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</si>
  <si>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</si>
  <si>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</si>
  <si>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</si>
  <si>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</si>
  <si>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</si>
  <si>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</si>
  <si>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</si>
  <si>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</si>
  <si>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</si>
  <si>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</si>
  <si>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</si>
  <si>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</si>
  <si>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</si>
  <si>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</si>
  <si>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</si>
  <si>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</si>
  <si>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</si>
  <si>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</si>
  <si>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</si>
  <si>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</si>
  <si>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</si>
  <si>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</si>
  <si>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</si>
  <si>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</si>
  <si>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</si>
  <si>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</si>
  <si>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</si>
  <si>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</si>
  <si>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</si>
  <si>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</si>
  <si>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</si>
  <si>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</si>
  <si>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</si>
  <si>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</si>
  <si>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</si>
  <si>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</si>
  <si>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</si>
  <si>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</si>
  <si>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</si>
  <si>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</si>
  <si>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Roger Catley</t>
  </si>
  <si>
    <t>rcatley@solihull.gov.uk</t>
  </si>
  <si>
    <t>Capacity planned but not yet opened</t>
  </si>
  <si>
    <t>No in borough beds - therefore all placements are out of borough</t>
  </si>
  <si>
    <t>Will be managed through turnover in schemes. Expectations that new occupants will have care and support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</si>
</sst>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1</v>
      </c>
      <c r="C27" s="18" t="str">
        <f>IF(B27=1,"Yes","No")</f>
        <v>Yes</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1</v>
      </c>
      <c r="C73" s="65" t="str">
        <f>IF(B73=1,"Yes","No")</f>
        <v>Yes</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79" zoomScale="60" zoomScaleNormal="60" workbookViewId="0">
      <selection activeCell="D89" sqref="D89"/>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557</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55</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56</v>
      </c>
      <c r="B19" s="3"/>
      <c r="C19" s="3"/>
      <c r="D19" s="3"/>
      <c r="E19" s="3"/>
      <c r="F19" s="3"/>
      <c r="G19" s="3"/>
      <c r="H19" s="3"/>
      <c r="I19" s="3"/>
      <c r="J19" s="3"/>
      <c r="K19" s="3"/>
    </row>
    <row r="20" spans="1:11" ht="15.75" x14ac:dyDescent="0.25">
      <c r="A20" s="35" t="s">
        <v>57</v>
      </c>
      <c r="B20" s="3"/>
      <c r="C20" s="3"/>
      <c r="D20" s="3"/>
      <c r="E20" s="3"/>
      <c r="F20" s="3"/>
      <c r="G20" s="3"/>
      <c r="H20" s="3"/>
      <c r="I20" s="3"/>
      <c r="J20" s="3"/>
      <c r="K20" s="3"/>
    </row>
    <row r="21" spans="1:11" ht="120.75" x14ac:dyDescent="0.25">
      <c r="A21" s="34" t="s">
        <v>58</v>
      </c>
      <c r="B21" s="3"/>
      <c r="C21" s="3"/>
      <c r="D21" s="3"/>
      <c r="E21" s="3"/>
      <c r="F21" s="3"/>
      <c r="G21" s="3"/>
      <c r="H21" s="3"/>
      <c r="I21" s="3"/>
      <c r="J21" s="3"/>
      <c r="K21" s="3"/>
    </row>
    <row r="22" spans="1:11" ht="60.75" x14ac:dyDescent="0.25">
      <c r="A22" s="34" t="s">
        <v>59</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60</v>
      </c>
      <c r="B24" s="3"/>
      <c r="C24" s="3"/>
      <c r="D24" s="3"/>
      <c r="E24" s="3"/>
      <c r="F24" s="3"/>
      <c r="G24" s="3"/>
      <c r="H24" s="3"/>
      <c r="I24" s="3"/>
      <c r="J24" s="3"/>
      <c r="K24" s="3"/>
    </row>
    <row r="25" spans="1:11" ht="15.75" x14ac:dyDescent="0.25">
      <c r="A25" s="36" t="s">
        <v>61</v>
      </c>
      <c r="B25" s="3"/>
      <c r="C25" s="3"/>
      <c r="D25" s="3"/>
      <c r="E25" s="3"/>
      <c r="F25" s="3"/>
      <c r="G25" s="3"/>
      <c r="H25" s="3"/>
      <c r="I25" s="3"/>
      <c r="J25" s="3"/>
      <c r="K25" s="3"/>
    </row>
    <row r="26" spans="1:11" ht="30.75" x14ac:dyDescent="0.25">
      <c r="A26" s="36" t="s">
        <v>62</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63</v>
      </c>
      <c r="B28" s="3"/>
      <c r="C28" s="3"/>
      <c r="D28" s="3"/>
      <c r="E28" s="3"/>
      <c r="F28" s="3"/>
      <c r="G28" s="3"/>
      <c r="H28" s="3"/>
      <c r="I28" s="3"/>
      <c r="J28" s="3"/>
      <c r="K28" s="3"/>
    </row>
    <row r="29" spans="1:11" ht="180.75" x14ac:dyDescent="0.25">
      <c r="A29" s="34" t="s">
        <v>64</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65</v>
      </c>
      <c r="B31" s="3"/>
      <c r="C31" s="3"/>
      <c r="D31" s="3"/>
      <c r="E31" s="3"/>
      <c r="F31" s="3"/>
      <c r="G31" s="3"/>
      <c r="H31" s="3"/>
      <c r="I31" s="3"/>
      <c r="J31" s="3"/>
      <c r="K31" s="3"/>
    </row>
    <row r="32" spans="1:11" ht="15.75" x14ac:dyDescent="0.25">
      <c r="A32" s="35" t="s">
        <v>66</v>
      </c>
      <c r="B32" s="3"/>
      <c r="C32" s="3"/>
      <c r="D32" s="3"/>
      <c r="E32" s="3"/>
      <c r="F32" s="3"/>
      <c r="G32" s="3"/>
      <c r="H32" s="3"/>
      <c r="I32" s="3"/>
      <c r="J32" s="3"/>
      <c r="K32" s="3"/>
    </row>
    <row r="33" spans="1:11" ht="150.75" x14ac:dyDescent="0.25">
      <c r="A33" s="34" t="s">
        <v>559</v>
      </c>
      <c r="B33" s="3"/>
      <c r="C33" s="3"/>
      <c r="D33" s="3"/>
      <c r="E33" s="3"/>
      <c r="F33" s="3"/>
      <c r="G33" s="3"/>
      <c r="H33" s="3"/>
      <c r="I33" s="3"/>
      <c r="J33" s="3"/>
      <c r="K33" s="3"/>
    </row>
    <row r="34" spans="1:11" ht="221.45" customHeight="1" x14ac:dyDescent="0.25">
      <c r="A34" s="34" t="s">
        <v>579</v>
      </c>
      <c r="B34" s="3"/>
      <c r="C34" s="3"/>
      <c r="D34" s="3"/>
      <c r="E34" s="3"/>
      <c r="F34" s="3"/>
      <c r="G34" s="3"/>
      <c r="H34" s="3"/>
      <c r="I34" s="3"/>
      <c r="J34" s="3"/>
      <c r="K34" s="3"/>
    </row>
    <row r="35" spans="1:11" ht="225.75" x14ac:dyDescent="0.25">
      <c r="A35" s="34" t="s">
        <v>580</v>
      </c>
      <c r="B35" s="3"/>
      <c r="C35" s="3"/>
      <c r="D35" s="3"/>
      <c r="E35" s="3"/>
      <c r="F35" s="3"/>
      <c r="G35" s="3"/>
      <c r="H35" s="3"/>
      <c r="I35" s="3"/>
      <c r="J35" s="3"/>
      <c r="K35" s="3"/>
    </row>
    <row r="36" spans="1:11" ht="30.75" x14ac:dyDescent="0.25">
      <c r="A36" s="38"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t="s">
        <v>327</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t="s">
        <v>582</v>
      </c>
      <c r="C47" s="3"/>
      <c r="D47" s="3"/>
      <c r="E47" s="3"/>
      <c r="F47" s="3"/>
      <c r="G47" s="3"/>
      <c r="H47" s="3"/>
      <c r="I47" s="3"/>
      <c r="J47" s="3"/>
      <c r="K47" s="3"/>
    </row>
    <row r="48" spans="1:11" ht="15.75" x14ac:dyDescent="0.25">
      <c r="A48" s="7" t="s">
        <v>74</v>
      </c>
      <c r="B48" s="48" t="s">
        <v>583</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75</v>
      </c>
      <c r="B53" s="72" t="s">
        <v>76</v>
      </c>
      <c r="C53" s="73" t="s">
        <v>77</v>
      </c>
      <c r="D53" s="67" t="s">
        <v>78</v>
      </c>
      <c r="E53" s="69" t="s">
        <v>79</v>
      </c>
      <c r="F53" s="67" t="s">
        <v>80</v>
      </c>
      <c r="G53" s="8"/>
    </row>
    <row r="54" spans="1:11" x14ac:dyDescent="0.25">
      <c r="A54" s="77" t="s">
        <v>81</v>
      </c>
      <c r="B54" s="41" t="s">
        <v>82</v>
      </c>
      <c r="C54" s="28">
        <v>334</v>
      </c>
      <c r="D54" s="28">
        <v>367</v>
      </c>
      <c r="E54" s="28">
        <v>404</v>
      </c>
      <c r="F54" s="29"/>
    </row>
    <row r="55" spans="1:11" x14ac:dyDescent="0.25">
      <c r="A55" s="78"/>
      <c r="B55" s="42" t="s">
        <v>83</v>
      </c>
      <c r="C55" s="28">
        <v>223</v>
      </c>
      <c r="D55" s="28">
        <v>238</v>
      </c>
      <c r="E55" s="28">
        <v>262</v>
      </c>
      <c r="F55" s="29"/>
    </row>
    <row r="56" spans="1:11" x14ac:dyDescent="0.25">
      <c r="A56" s="79" t="s">
        <v>84</v>
      </c>
      <c r="B56" s="42" t="s">
        <v>82</v>
      </c>
      <c r="C56" s="28">
        <v>17</v>
      </c>
      <c r="D56" s="28">
        <v>21</v>
      </c>
      <c r="E56" s="28">
        <v>21</v>
      </c>
      <c r="F56" s="29"/>
    </row>
    <row r="57" spans="1:11" x14ac:dyDescent="0.25">
      <c r="A57" s="80"/>
      <c r="B57" s="42" t="s">
        <v>83</v>
      </c>
      <c r="C57" s="28">
        <v>13</v>
      </c>
      <c r="D57" s="28">
        <v>15</v>
      </c>
      <c r="E57" s="28">
        <v>19</v>
      </c>
      <c r="F57" s="29"/>
    </row>
    <row r="58" spans="1:11" x14ac:dyDescent="0.25">
      <c r="A58" s="79" t="s">
        <v>85</v>
      </c>
      <c r="B58" s="42" t="s">
        <v>82</v>
      </c>
      <c r="C58" s="28">
        <v>477</v>
      </c>
      <c r="D58" s="28">
        <v>480</v>
      </c>
      <c r="E58" s="28">
        <v>483</v>
      </c>
      <c r="F58" s="29"/>
    </row>
    <row r="59" spans="1:11" x14ac:dyDescent="0.25">
      <c r="A59" s="80"/>
      <c r="B59" s="42" t="s">
        <v>83</v>
      </c>
      <c r="C59" s="28">
        <v>321</v>
      </c>
      <c r="D59" s="28">
        <v>317</v>
      </c>
      <c r="E59" s="28">
        <v>317</v>
      </c>
      <c r="F59" s="29"/>
    </row>
    <row r="60" spans="1:11" x14ac:dyDescent="0.25">
      <c r="A60" s="79" t="s">
        <v>86</v>
      </c>
      <c r="B60" s="42" t="s">
        <v>82</v>
      </c>
      <c r="C60" s="28">
        <v>145</v>
      </c>
      <c r="D60" s="28">
        <v>147</v>
      </c>
      <c r="E60" s="28">
        <v>147</v>
      </c>
      <c r="F60" s="29"/>
    </row>
    <row r="61" spans="1:11" x14ac:dyDescent="0.25">
      <c r="A61" s="80"/>
      <c r="B61" s="42" t="s">
        <v>83</v>
      </c>
      <c r="C61" s="28">
        <v>138</v>
      </c>
      <c r="D61" s="28">
        <v>140</v>
      </c>
      <c r="E61" s="28">
        <v>140</v>
      </c>
      <c r="F61" s="29"/>
    </row>
    <row r="62" spans="1:11" x14ac:dyDescent="0.25">
      <c r="A62" s="77" t="s">
        <v>87</v>
      </c>
      <c r="B62" s="42" t="s">
        <v>82</v>
      </c>
      <c r="C62" s="28">
        <v>1180</v>
      </c>
      <c r="D62" s="28">
        <v>1139</v>
      </c>
      <c r="E62" s="28">
        <v>1173</v>
      </c>
      <c r="F62" s="29"/>
    </row>
    <row r="63" spans="1:11" x14ac:dyDescent="0.25">
      <c r="A63" s="78"/>
      <c r="B63" s="42" t="s">
        <v>88</v>
      </c>
      <c r="C63" s="28">
        <v>535292.82142857171</v>
      </c>
      <c r="D63" s="28">
        <v>534873.22142857127</v>
      </c>
      <c r="E63" s="28">
        <v>550919</v>
      </c>
      <c r="F63" s="29"/>
    </row>
    <row r="64" spans="1:11" x14ac:dyDescent="0.25">
      <c r="A64" s="77" t="s">
        <v>89</v>
      </c>
      <c r="B64" s="42" t="s">
        <v>82</v>
      </c>
      <c r="C64" s="28">
        <v>250</v>
      </c>
      <c r="D64" s="28">
        <v>238</v>
      </c>
      <c r="E64" s="28">
        <v>238</v>
      </c>
      <c r="F64" s="29"/>
    </row>
    <row r="65" spans="1:9" x14ac:dyDescent="0.25">
      <c r="A65" s="78"/>
      <c r="B65" s="42" t="s">
        <v>88</v>
      </c>
      <c r="C65" s="28">
        <v>111791.19642857149</v>
      </c>
      <c r="D65" s="28">
        <v>130650.3392857143</v>
      </c>
      <c r="E65" s="28">
        <v>130650.3392857143</v>
      </c>
      <c r="F65" s="29"/>
    </row>
    <row r="66" spans="1:9" x14ac:dyDescent="0.25">
      <c r="A66" s="77" t="s">
        <v>90</v>
      </c>
      <c r="B66" s="42" t="s">
        <v>82</v>
      </c>
      <c r="C66" s="28">
        <v>126</v>
      </c>
      <c r="D66" s="28">
        <v>114</v>
      </c>
      <c r="E66" s="28">
        <v>126</v>
      </c>
      <c r="F66" s="29"/>
    </row>
    <row r="67" spans="1:9" x14ac:dyDescent="0.25">
      <c r="A67" s="78"/>
      <c r="B67" s="42" t="s">
        <v>91</v>
      </c>
      <c r="C67" s="28">
        <v>88</v>
      </c>
      <c r="D67" s="28">
        <v>83</v>
      </c>
      <c r="E67" s="28">
        <v>88</v>
      </c>
      <c r="F67" s="29"/>
    </row>
    <row r="68" spans="1:9" x14ac:dyDescent="0.25">
      <c r="A68" s="79" t="s">
        <v>92</v>
      </c>
      <c r="B68" s="42" t="s">
        <v>82</v>
      </c>
      <c r="C68" s="28">
        <v>41</v>
      </c>
      <c r="D68" s="28">
        <v>44</v>
      </c>
      <c r="E68" s="28">
        <v>44</v>
      </c>
      <c r="F68" s="29"/>
    </row>
    <row r="69" spans="1:9" x14ac:dyDescent="0.25">
      <c r="A69" s="80"/>
      <c r="B69" s="42" t="s">
        <v>91</v>
      </c>
      <c r="C69" s="28">
        <v>33</v>
      </c>
      <c r="D69" s="28">
        <v>35</v>
      </c>
      <c r="E69" s="28">
        <v>35</v>
      </c>
      <c r="F69" s="29"/>
    </row>
    <row r="70" spans="1:9" x14ac:dyDescent="0.25">
      <c r="A70" s="79" t="s">
        <v>93</v>
      </c>
      <c r="B70" s="42" t="s">
        <v>82</v>
      </c>
      <c r="C70" s="28">
        <v>236</v>
      </c>
      <c r="D70" s="28">
        <v>247</v>
      </c>
      <c r="E70" s="28">
        <v>267</v>
      </c>
      <c r="F70" s="30"/>
    </row>
    <row r="71" spans="1:9" x14ac:dyDescent="0.25">
      <c r="A71" s="80"/>
      <c r="B71" s="42" t="s">
        <v>91</v>
      </c>
      <c r="C71" s="28">
        <v>221</v>
      </c>
      <c r="D71" s="28">
        <v>227</v>
      </c>
      <c r="E71" s="28">
        <v>247</v>
      </c>
      <c r="F71" s="29"/>
    </row>
    <row r="72" spans="1:9" ht="15.6" customHeight="1" x14ac:dyDescent="0.25">
      <c r="A72" s="75"/>
      <c r="B72" s="75"/>
      <c r="C72" s="75"/>
      <c r="D72" s="75"/>
      <c r="E72" s="75"/>
      <c r="F72" s="70"/>
      <c r="G72" s="70"/>
      <c r="H72" s="70"/>
      <c r="I72" s="70"/>
    </row>
    <row r="74" spans="1:9" ht="54" customHeight="1" x14ac:dyDescent="0.25">
      <c r="A74" s="68" t="s">
        <v>75</v>
      </c>
      <c r="B74" s="68" t="s">
        <v>94</v>
      </c>
      <c r="C74" s="67" t="s">
        <v>95</v>
      </c>
      <c r="D74" s="67" t="s">
        <v>96</v>
      </c>
      <c r="E74" s="67" t="s">
        <v>97</v>
      </c>
      <c r="F74" s="67" t="s">
        <v>80</v>
      </c>
    </row>
    <row r="75" spans="1:9" ht="60" x14ac:dyDescent="0.25">
      <c r="A75" s="77" t="s">
        <v>81</v>
      </c>
      <c r="B75" s="42" t="s">
        <v>98</v>
      </c>
      <c r="C75" s="28">
        <v>411</v>
      </c>
      <c r="D75" s="28">
        <v>98</v>
      </c>
      <c r="E75" s="74" t="s">
        <v>558</v>
      </c>
      <c r="F75" s="29"/>
    </row>
    <row r="76" spans="1:9" ht="60" x14ac:dyDescent="0.25">
      <c r="A76" s="78"/>
      <c r="B76" s="42" t="s">
        <v>99</v>
      </c>
      <c r="C76" s="28">
        <v>267</v>
      </c>
      <c r="D76" s="28">
        <v>92</v>
      </c>
      <c r="E76" s="74" t="s">
        <v>558</v>
      </c>
      <c r="F76" s="29"/>
    </row>
    <row r="77" spans="1:9" ht="60" x14ac:dyDescent="0.25">
      <c r="A77" s="79" t="s">
        <v>84</v>
      </c>
      <c r="B77" s="42" t="s">
        <v>98</v>
      </c>
      <c r="C77" s="28">
        <v>18.900000000000002</v>
      </c>
      <c r="D77" s="28">
        <v>111</v>
      </c>
      <c r="E77" s="74" t="s">
        <v>578</v>
      </c>
      <c r="F77" s="29" t="s">
        <v>585</v>
      </c>
    </row>
    <row r="78" spans="1:9" ht="60" x14ac:dyDescent="0.25">
      <c r="A78" s="80"/>
      <c r="B78" s="42" t="s">
        <v>99</v>
      </c>
      <c r="C78" s="28">
        <v>14</v>
      </c>
      <c r="D78" s="28">
        <v>100</v>
      </c>
      <c r="E78" s="74" t="s">
        <v>578</v>
      </c>
      <c r="F78" s="29"/>
    </row>
    <row r="79" spans="1:9" ht="60" x14ac:dyDescent="0.25">
      <c r="A79" s="79" t="s">
        <v>85</v>
      </c>
      <c r="B79" s="42" t="s">
        <v>98</v>
      </c>
      <c r="C79" s="28">
        <v>549.64</v>
      </c>
      <c r="D79" s="28">
        <v>87.875700458481916</v>
      </c>
      <c r="E79" s="74" t="s">
        <v>558</v>
      </c>
      <c r="F79" s="29"/>
    </row>
    <row r="80" spans="1:9" ht="60" x14ac:dyDescent="0.25">
      <c r="A80" s="80"/>
      <c r="B80" s="42" t="s">
        <v>99</v>
      </c>
      <c r="C80" s="28">
        <v>364</v>
      </c>
      <c r="D80" s="28">
        <v>89.010989010989007</v>
      </c>
      <c r="E80" s="74" t="s">
        <v>558</v>
      </c>
      <c r="F80" s="29"/>
    </row>
    <row r="81" spans="1:6" ht="60" x14ac:dyDescent="0.25">
      <c r="A81" s="79" t="s">
        <v>86</v>
      </c>
      <c r="B81" s="42" t="s">
        <v>98</v>
      </c>
      <c r="C81" s="28">
        <v>157.5</v>
      </c>
      <c r="D81" s="28">
        <v>93.333333333333329</v>
      </c>
      <c r="E81" s="74" t="s">
        <v>558</v>
      </c>
      <c r="F81" s="29"/>
    </row>
    <row r="82" spans="1:6" ht="60" x14ac:dyDescent="0.25">
      <c r="A82" s="80"/>
      <c r="B82" s="42" t="s">
        <v>99</v>
      </c>
      <c r="C82" s="28">
        <v>150</v>
      </c>
      <c r="D82" s="28">
        <v>83.333333333333343</v>
      </c>
      <c r="E82" s="74" t="s">
        <v>558</v>
      </c>
      <c r="F82" s="29"/>
    </row>
    <row r="83" spans="1:6" ht="60" x14ac:dyDescent="0.25">
      <c r="A83" s="77" t="s">
        <v>87</v>
      </c>
      <c r="B83" s="42" t="s">
        <v>98</v>
      </c>
      <c r="C83" s="28">
        <v>1272.958511890889</v>
      </c>
      <c r="D83" s="28">
        <v>92.147543619280441</v>
      </c>
      <c r="E83" s="74" t="s">
        <v>558</v>
      </c>
      <c r="F83" s="29"/>
    </row>
    <row r="84" spans="1:6" ht="60" x14ac:dyDescent="0.25">
      <c r="A84" s="78"/>
      <c r="B84" s="42" t="s">
        <v>100</v>
      </c>
      <c r="C84" s="28">
        <v>49815</v>
      </c>
      <c r="D84" s="28">
        <v>85.881762521328923</v>
      </c>
      <c r="E84" s="74" t="s">
        <v>558</v>
      </c>
      <c r="F84" s="29"/>
    </row>
    <row r="85" spans="1:6" ht="60" x14ac:dyDescent="0.25">
      <c r="A85" s="77" t="s">
        <v>89</v>
      </c>
      <c r="B85" s="42" t="s">
        <v>98</v>
      </c>
      <c r="C85" s="28">
        <v>254.40521763447387</v>
      </c>
      <c r="D85" s="28">
        <v>93.551540417679377</v>
      </c>
      <c r="E85" s="74" t="s">
        <v>558</v>
      </c>
      <c r="F85" s="29"/>
    </row>
    <row r="86" spans="1:6" ht="60" x14ac:dyDescent="0.25">
      <c r="A86" s="78"/>
      <c r="B86" s="42" t="s">
        <v>100</v>
      </c>
      <c r="C86" s="28">
        <v>11638</v>
      </c>
      <c r="D86" s="28">
        <v>85.88245402990205</v>
      </c>
      <c r="E86" s="74" t="s">
        <v>558</v>
      </c>
      <c r="F86" s="29"/>
    </row>
    <row r="87" spans="1:6" ht="60" x14ac:dyDescent="0.25">
      <c r="A87" s="77" t="s">
        <v>90</v>
      </c>
      <c r="B87" s="42" t="s">
        <v>98</v>
      </c>
      <c r="C87" s="28">
        <v>104.12</v>
      </c>
      <c r="D87" s="28">
        <v>121.01421436803687</v>
      </c>
      <c r="E87" s="74" t="s">
        <v>578</v>
      </c>
      <c r="F87" s="29" t="s">
        <v>586</v>
      </c>
    </row>
    <row r="88" spans="1:6" ht="60" x14ac:dyDescent="0.25">
      <c r="A88" s="78"/>
      <c r="B88" s="44" t="s">
        <v>101</v>
      </c>
      <c r="C88" s="28">
        <v>76</v>
      </c>
      <c r="D88" s="28">
        <v>115.78947368421053</v>
      </c>
      <c r="E88" s="74" t="s">
        <v>578</v>
      </c>
      <c r="F88" s="29" t="s">
        <v>586</v>
      </c>
    </row>
    <row r="89" spans="1:6" ht="60" x14ac:dyDescent="0.25">
      <c r="A89" s="79" t="s">
        <v>92</v>
      </c>
      <c r="B89" s="42" t="s">
        <v>98</v>
      </c>
      <c r="C89" s="28">
        <v>37.799999999999997</v>
      </c>
      <c r="D89" s="28">
        <v>116.40211640211642</v>
      </c>
      <c r="E89" s="74" t="s">
        <v>578</v>
      </c>
      <c r="F89" s="29" t="s">
        <v>586</v>
      </c>
    </row>
    <row r="90" spans="1:6" ht="60" x14ac:dyDescent="0.25">
      <c r="A90" s="80"/>
      <c r="B90" s="44" t="s">
        <v>101</v>
      </c>
      <c r="C90" s="28">
        <v>30</v>
      </c>
      <c r="D90" s="28">
        <v>116.66666666666667</v>
      </c>
      <c r="E90" s="74" t="s">
        <v>578</v>
      </c>
      <c r="F90" s="29" t="s">
        <v>586</v>
      </c>
    </row>
    <row r="91" spans="1:6" ht="60" x14ac:dyDescent="0.25">
      <c r="A91" s="79" t="s">
        <v>93</v>
      </c>
      <c r="B91" s="42" t="s">
        <v>98</v>
      </c>
      <c r="C91" s="28">
        <v>268.07000000000005</v>
      </c>
      <c r="D91" s="28">
        <v>99.600850524116808</v>
      </c>
      <c r="E91" s="74" t="s">
        <v>558</v>
      </c>
      <c r="F91" s="29"/>
    </row>
    <row r="92" spans="1:6" ht="60" x14ac:dyDescent="0.25">
      <c r="A92" s="80"/>
      <c r="B92" s="44" t="s">
        <v>101</v>
      </c>
      <c r="C92" s="28">
        <v>223</v>
      </c>
      <c r="D92" s="28">
        <v>110.76233183856503</v>
      </c>
      <c r="E92" s="74" t="s">
        <v>558</v>
      </c>
      <c r="F92" s="29" t="s">
        <v>584</v>
      </c>
    </row>
    <row r="93" spans="1:6" x14ac:dyDescent="0.25">
      <c r="A93" s="3"/>
    </row>
    <row r="94" spans="1:6" x14ac:dyDescent="0.2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scale="38"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70" t="s">
        <v>581</v>
      </c>
    </row>
    <row r="4" spans="1:1" ht="75" x14ac:dyDescent="0.25">
      <c r="A4" s="70" t="s">
        <v>578</v>
      </c>
    </row>
    <row r="5" spans="1:1" ht="60" x14ac:dyDescent="0.25">
      <c r="A5" s="70" t="s">
        <v>558</v>
      </c>
    </row>
    <row r="6" spans="1:1" ht="45" x14ac:dyDescent="0.25">
      <c r="A6" s="70" t="s">
        <v>412</v>
      </c>
    </row>
    <row r="7" spans="1:1" ht="45" x14ac:dyDescent="0.2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25">
      <c r="A5" t="s">
        <v>556</v>
      </c>
      <c r="B5" t="str">
        <f>IF(ISBLANK('Capacity Template'!B42),"BLANK",'Capacity Template'!B42)</f>
        <v>Solihull</v>
      </c>
      <c r="C5" t="str">
        <f>IF(ISBLANK('Capacity Template'!B42),"BLANK",INDEX('Source - LAs List'!$B$2:$B$154,MATCH('Capacity Template'!B42,'Source - LAs List'!$A$2:$A$154,0)))</f>
        <v>E08000029</v>
      </c>
      <c r="D5" t="str">
        <f>IF(ISBLANK('Capacity Template'!B47),"BLANK",'Capacity Template'!B47)</f>
        <v>Roger Catley</v>
      </c>
      <c r="E5" t="str">
        <f>IF(ISBLANK('Capacity Template'!B48),"BLANK",'Capacity Template'!B48)</f>
        <v>rcatley@solihull.gov.uk</v>
      </c>
      <c r="F5">
        <f>IF(ISBLANK(INDEX('Capacity Template'!$C$54:$C$71,1)),"BLANK",INDEX('Capacity Template'!$C$54:$C$71,1))</f>
        <v>334</v>
      </c>
      <c r="G5">
        <f>IF(ISBLANK(INDEX('Capacity Template'!$C$54:$C$71,2)),"BLANK",INDEX('Capacity Template'!$C$54:$C$71,2))</f>
        <v>223</v>
      </c>
      <c r="H5">
        <f>IF(ISBLANK(INDEX('Capacity Template'!$C$54:$C$71,3)),"BLANK",INDEX('Capacity Template'!$C$54:$C$71,3))</f>
        <v>17</v>
      </c>
      <c r="I5">
        <f>IF(ISBLANK(INDEX('Capacity Template'!$C$54:$C$71,4)),"BLANK",INDEX('Capacity Template'!$C$54:$C$71,4))</f>
        <v>13</v>
      </c>
      <c r="J5">
        <f>IF(ISBLANK(INDEX('Capacity Template'!$C$54:$C$71,5)),"BLANK",INDEX('Capacity Template'!$C$54:$C$71,5))</f>
        <v>477</v>
      </c>
      <c r="K5">
        <f>IF(ISBLANK(INDEX('Capacity Template'!$C$54:$C$71,6)),"BLANK",INDEX('Capacity Template'!$C$54:$C$71,6))</f>
        <v>321</v>
      </c>
      <c r="L5">
        <f>IF(ISBLANK(INDEX('Capacity Template'!$C$54:$C$71,7)),"BLANK",INDEX('Capacity Template'!$C$54:$C$71,7))</f>
        <v>145</v>
      </c>
      <c r="M5">
        <f>IF(ISBLANK(INDEX('Capacity Template'!$C$54:$C$71,8)),"BLANK",INDEX('Capacity Template'!$C$54:$C$71,8))</f>
        <v>138</v>
      </c>
      <c r="N5">
        <f>IF(ISBLANK(INDEX('Capacity Template'!$C$54:$C$71,9)),"BLANK",INDEX('Capacity Template'!$C$54:$C$71,9))</f>
        <v>1180</v>
      </c>
      <c r="O5">
        <f>IF(ISBLANK(INDEX('Capacity Template'!$C$54:$C$71,10)),"BLANK",INDEX('Capacity Template'!$C$54:$C$71,10))</f>
        <v>535292.82142857171</v>
      </c>
      <c r="P5">
        <f>IF(ISBLANK(INDEX('Capacity Template'!$C$54:$C$71,11)),"BLANK",INDEX('Capacity Template'!$C$54:$C$71,11))</f>
        <v>250</v>
      </c>
      <c r="Q5">
        <f>IF(ISBLANK(INDEX('Capacity Template'!$C$54:$C$71,12)),"BLANK",INDEX('Capacity Template'!$C$54:$C$71,12))</f>
        <v>111791.19642857149</v>
      </c>
      <c r="R5">
        <f>IF(ISBLANK(INDEX('Capacity Template'!$C$54:$C$71,13)),"BLANK",INDEX('Capacity Template'!$C$54:$C$71,13))</f>
        <v>126</v>
      </c>
      <c r="S5">
        <f>IF(ISBLANK(INDEX('Capacity Template'!$C$54:$C$71,14)),"BLANK",INDEX('Capacity Template'!$C$54:$C$71,14))</f>
        <v>88</v>
      </c>
      <c r="T5">
        <f>IF(ISBLANK(INDEX('Capacity Template'!$C$54:$C$71,15)),"BLANK",INDEX('Capacity Template'!$C$54:$C$71,15))</f>
        <v>41</v>
      </c>
      <c r="U5">
        <f>IF(ISBLANK(INDEX('Capacity Template'!$C$54:$C$71,16)),"BLANK",INDEX('Capacity Template'!$C$54:$C$71,16))</f>
        <v>33</v>
      </c>
      <c r="V5">
        <f>IF(ISBLANK(INDEX('Capacity Template'!$C$54:$C$71,17)),"BLANK",INDEX('Capacity Template'!$C$54:$C$71,17))</f>
        <v>236</v>
      </c>
      <c r="W5">
        <f>IF(ISBLANK(INDEX('Capacity Template'!$C$54:$C$71,18)),"BLANK",INDEX('Capacity Template'!$C$54:$C$71,18))</f>
        <v>221</v>
      </c>
      <c r="X5">
        <f>IF(ISBLANK(INDEX('Capacity Template'!$D$54:$D$71,1)),"BLANK",INDEX('Capacity Template'!$D$54:$D$71,1))</f>
        <v>367</v>
      </c>
      <c r="Y5">
        <f>IF(ISBLANK(INDEX('Capacity Template'!$D$54:$D$71,2)),"BLANK",INDEX('Capacity Template'!$D$54:$D$71,2))</f>
        <v>238</v>
      </c>
      <c r="Z5">
        <f>IF(ISBLANK(INDEX('Capacity Template'!$D$54:$D$71,3)),"BLANK",INDEX('Capacity Template'!$D$54:$D$71,3))</f>
        <v>21</v>
      </c>
      <c r="AA5">
        <f>IF(ISBLANK(INDEX('Capacity Template'!$D$54:$D$71,4)),"BLANK",INDEX('Capacity Template'!$D$54:$D$71,4))</f>
        <v>15</v>
      </c>
      <c r="AB5">
        <f>IF(ISBLANK(INDEX('Capacity Template'!$D$54:$D$71,5)),"BLANK",INDEX('Capacity Template'!$D$54:$D$71,5))</f>
        <v>480</v>
      </c>
      <c r="AC5">
        <f>IF(ISBLANK(INDEX('Capacity Template'!$D$54:$D$71,6)),"BLANK",INDEX('Capacity Template'!$D$54:$D$71,6))</f>
        <v>317</v>
      </c>
      <c r="AD5">
        <f>IF(ISBLANK(INDEX('Capacity Template'!$D$54:$D$71,7)),"BLANK",INDEX('Capacity Template'!$D$54:$D$71,7))</f>
        <v>147</v>
      </c>
      <c r="AE5">
        <f>IF(ISBLANK(INDEX('Capacity Template'!$D$54:$D$71,8)),"BLANK",INDEX('Capacity Template'!$D$54:$D$71,8))</f>
        <v>140</v>
      </c>
      <c r="AF5">
        <f>IF(ISBLANK(INDEX('Capacity Template'!$D$54:$D$71,9)),"BLANK",INDEX('Capacity Template'!$D$54:$D$71,9))</f>
        <v>1139</v>
      </c>
      <c r="AG5">
        <f>IF(ISBLANK(INDEX('Capacity Template'!$D$54:$D$71,10)),"BLANK",INDEX('Capacity Template'!$D$54:$D$71,10))</f>
        <v>534873.22142857127</v>
      </c>
      <c r="AH5">
        <f>IF(ISBLANK(INDEX('Capacity Template'!$D$54:$D$71,11)),"BLANK",INDEX('Capacity Template'!$D$54:$D$71,11))</f>
        <v>238</v>
      </c>
      <c r="AI5">
        <f>IF(ISBLANK(INDEX('Capacity Template'!$D$54:$D$71,12)),"BLANK",INDEX('Capacity Template'!$D$54:$D$71,12))</f>
        <v>130650.3392857143</v>
      </c>
      <c r="AJ5">
        <f>IF(ISBLANK(INDEX('Capacity Template'!$D$54:$D$71,13)),"BLANK",INDEX('Capacity Template'!$D$54:$D$71,13))</f>
        <v>114</v>
      </c>
      <c r="AK5">
        <f>IF(ISBLANK(INDEX('Capacity Template'!$D$54:$D$71,14)),"BLANK",INDEX('Capacity Template'!$D$54:$D$71,14))</f>
        <v>83</v>
      </c>
      <c r="AL5">
        <f>IF(ISBLANK(INDEX('Capacity Template'!$D$54:$D$71,15)),"BLANK",INDEX('Capacity Template'!$D$54:$D$71,15))</f>
        <v>44</v>
      </c>
      <c r="AM5">
        <f>IF(ISBLANK(INDEX('Capacity Template'!$D$54:$D$71,16)),"BLANK",INDEX('Capacity Template'!$D$54:$D$71,16))</f>
        <v>35</v>
      </c>
      <c r="AN5">
        <f>IF(ISBLANK(INDEX('Capacity Template'!$D$54:$D$71,17)),"BLANK",INDEX('Capacity Template'!$D$54:$D$71,17))</f>
        <v>247</v>
      </c>
      <c r="AO5">
        <f>IF(ISBLANK(INDEX('Capacity Template'!$D$54:$D$71,18)),"BLANK",INDEX('Capacity Template'!$D$54:$D$71,18))</f>
        <v>227</v>
      </c>
      <c r="AP5">
        <f>IF(ISBLANK(INDEX('Capacity Template'!$E$54:$E$71,1)),"BLANK",INDEX('Capacity Template'!$E$54:$E$71,1))</f>
        <v>404</v>
      </c>
      <c r="AQ5">
        <f>IF(ISBLANK(INDEX('Capacity Template'!$E$54:$E$71,2)),"BLANK",INDEX('Capacity Template'!$E$54:$E$71,2))</f>
        <v>262</v>
      </c>
      <c r="AR5">
        <f>IF(ISBLANK(INDEX('Capacity Template'!$E$54:$E$71,3)),"BLANK",INDEX('Capacity Template'!$E$54:$E$71,3))</f>
        <v>21</v>
      </c>
      <c r="AS5">
        <f>IF(ISBLANK(INDEX('Capacity Template'!$E$54:$E$71,4)),"BLANK",INDEX('Capacity Template'!$E$54:$E$71,4))</f>
        <v>19</v>
      </c>
      <c r="AT5">
        <f>IF(ISBLANK(INDEX('Capacity Template'!$E$54:$E$71,5)),"BLANK",INDEX('Capacity Template'!$E$54:$E$71,5))</f>
        <v>483</v>
      </c>
      <c r="AU5">
        <f>IF(ISBLANK(INDEX('Capacity Template'!$E$54:$E$71,6)),"BLANK",INDEX('Capacity Template'!$E$54:$E$71,6))</f>
        <v>317</v>
      </c>
      <c r="AV5">
        <f>IF(ISBLANK(INDEX('Capacity Template'!$E$54:$E$71,7)),"BLANK",INDEX('Capacity Template'!$E$54:$E$71,7))</f>
        <v>147</v>
      </c>
      <c r="AW5">
        <f>IF(ISBLANK(INDEX('Capacity Template'!$E$54:$E$71,8)),"BLANK",INDEX('Capacity Template'!$E$54:$E$71,8))</f>
        <v>140</v>
      </c>
      <c r="AX5">
        <f>IF(ISBLANK(INDEX('Capacity Template'!$E$54:$E$71,9)),"BLANK",INDEX('Capacity Template'!$E$54:$E$71,9))</f>
        <v>1173</v>
      </c>
      <c r="AY5">
        <f>IF(ISBLANK(INDEX('Capacity Template'!$E$54:$E$71,10)),"BLANK",INDEX('Capacity Template'!$E$54:$E$71,10))</f>
        <v>550919</v>
      </c>
      <c r="AZ5">
        <f>IF(ISBLANK(INDEX('Capacity Template'!$E$54:$E$71,11)),"BLANK",INDEX('Capacity Template'!$E$54:$E$71,11))</f>
        <v>238</v>
      </c>
      <c r="BA5">
        <f>IF(ISBLANK(INDEX('Capacity Template'!$E$54:$E$71,12)),"BLANK",INDEX('Capacity Template'!$E$54:$E$71,12))</f>
        <v>130650.3392857143</v>
      </c>
      <c r="BB5">
        <f>IF(ISBLANK(INDEX('Capacity Template'!$E$54:$E$71,13)),"BLANK",INDEX('Capacity Template'!$E$54:$E$71,13))</f>
        <v>126</v>
      </c>
      <c r="BC5">
        <f>IF(ISBLANK(INDEX('Capacity Template'!$E$54:$E$71,14)),"BLANK",INDEX('Capacity Template'!$E$54:$E$71,14))</f>
        <v>88</v>
      </c>
      <c r="BD5">
        <f>IF(ISBLANK(INDEX('Capacity Template'!$E$54:$E$71,15)),"BLANK",INDEX('Capacity Template'!$E$54:$E$71,15))</f>
        <v>44</v>
      </c>
      <c r="BE5">
        <f>IF(ISBLANK(INDEX('Capacity Template'!$E$54:$E$71,16)),"BLANK",INDEX('Capacity Template'!$E$54:$E$71,16))</f>
        <v>35</v>
      </c>
      <c r="BF5">
        <f>IF(ISBLANK(INDEX('Capacity Template'!$E$54:$E$71,17)),"BLANK",INDEX('Capacity Template'!$E$54:$E$71,17))</f>
        <v>267</v>
      </c>
      <c r="BG5">
        <f>IF(ISBLANK(INDEX('Capacity Template'!$E$54:$E$71,18)),"BLANK",INDEX('Capacity Template'!$E$54:$E$71,18))</f>
        <v>247</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411</v>
      </c>
      <c r="CA5">
        <f>IF(ISBLANK(INDEX('Capacity Template'!$C$75:$C$92,2)),"BLANK",INDEX('Capacity Template'!$C$75:$C$92,2))</f>
        <v>267</v>
      </c>
      <c r="CB5">
        <f>IF(ISBLANK(INDEX('Capacity Template'!$C$75:$C$92,3)),"BLANK",INDEX('Capacity Template'!$C$75:$C$92,3))</f>
        <v>18.900000000000002</v>
      </c>
      <c r="CC5">
        <f>IF(ISBLANK(INDEX('Capacity Template'!$C$75:$C$92,4)),"BLANK",INDEX('Capacity Template'!$C$75:$C$92,4))</f>
        <v>14</v>
      </c>
      <c r="CD5">
        <f>IF(ISBLANK(INDEX('Capacity Template'!$C$75:$C$92,5)),"BLANK",INDEX('Capacity Template'!$C$75:$C$92,5))</f>
        <v>549.64</v>
      </c>
      <c r="CE5">
        <f>IF(ISBLANK(INDEX('Capacity Template'!$C$75:$C$92,6)),"BLANK",INDEX('Capacity Template'!$C$75:$C$92,6))</f>
        <v>364</v>
      </c>
      <c r="CF5">
        <f>IF(ISBLANK(INDEX('Capacity Template'!$C$75:$C$92,7)),"BLANK",INDEX('Capacity Template'!$C$75:$C$92,7))</f>
        <v>157.5</v>
      </c>
      <c r="CG5">
        <f>IF(ISBLANK(INDEX('Capacity Template'!$C$75:$C$92,8)),"BLANK",INDEX('Capacity Template'!$C$75:$C$92,8))</f>
        <v>150</v>
      </c>
      <c r="CH5">
        <f>IF(ISBLANK(INDEX('Capacity Template'!$C$75:$C$92,9)),"BLANK",INDEX('Capacity Template'!$C$75:$C$92,9))</f>
        <v>1272.958511890889</v>
      </c>
      <c r="CI5">
        <f>IF(ISBLANK(INDEX('Capacity Template'!$C$75:$C$92,10)),"BLANK",INDEX('Capacity Template'!$C$75:$C$92,10))</f>
        <v>49815</v>
      </c>
      <c r="CJ5">
        <f>IF(ISBLANK(INDEX('Capacity Template'!$C$75:$C$92,11)),"BLANK",INDEX('Capacity Template'!$C$75:$C$92,11))</f>
        <v>254.40521763447387</v>
      </c>
      <c r="CK5">
        <f>IF(ISBLANK(INDEX('Capacity Template'!$C$75:$C$92,12)),"BLANK",INDEX('Capacity Template'!$C$75:$C$92,12))</f>
        <v>11638</v>
      </c>
      <c r="CL5">
        <f>IF(ISBLANK(INDEX('Capacity Template'!$C$75:$C$92,13)),"BLANK",INDEX('Capacity Template'!$C$75:$C$92,13))</f>
        <v>104.12</v>
      </c>
      <c r="CM5">
        <f>IF(ISBLANK(INDEX('Capacity Template'!$C$75:$C$92,14)),"BLANK",INDEX('Capacity Template'!$C$75:$C$92,14))</f>
        <v>76</v>
      </c>
      <c r="CN5">
        <f>IF(ISBLANK(INDEX('Capacity Template'!$C$75:$C$92,15)),"BLANK",INDEX('Capacity Template'!$C$75:$C$92,15))</f>
        <v>37.799999999999997</v>
      </c>
      <c r="CO5">
        <f>IF(ISBLANK(INDEX('Capacity Template'!$C$75:$C$92,16)),"BLANK",INDEX('Capacity Template'!$C$75:$C$92,16))</f>
        <v>30</v>
      </c>
      <c r="CP5">
        <f>IF(ISBLANK(INDEX('Capacity Template'!$C$75:$C$92,17)),"BLANK",INDEX('Capacity Template'!$C$75:$C$92,17))</f>
        <v>268.07000000000005</v>
      </c>
      <c r="CQ5">
        <f>IF(ISBLANK(INDEX('Capacity Template'!$C$75:$C$92,18)),"BLANK",INDEX('Capacity Template'!$C$75:$C$92,18))</f>
        <v>223</v>
      </c>
      <c r="CR5">
        <f>IF(ISBLANK(INDEX('Capacity Template'!$D$75:$D$92,1)),"BLANK",INDEX('Capacity Template'!$D$75:$D$92,1))</f>
        <v>98</v>
      </c>
      <c r="CS5">
        <f>IF(ISBLANK(INDEX('Capacity Template'!$D$75:$D$92,2)),"BLANK",INDEX('Capacity Template'!$D$75:$D$92,2))</f>
        <v>92</v>
      </c>
      <c r="CT5">
        <f>IF(ISBLANK(INDEX('Capacity Template'!$D$75:$D$92,3)),"BLANK",INDEX('Capacity Template'!$D$75:$D$92,3))</f>
        <v>111</v>
      </c>
      <c r="CU5">
        <f>IF(ISBLANK(INDEX('Capacity Template'!$D$75:$D$92,4)),"BLANK",INDEX('Capacity Template'!$D$75:$D$92,4))</f>
        <v>100</v>
      </c>
      <c r="CV5">
        <f>IF(ISBLANK(INDEX('Capacity Template'!$D$75:$D$92,5)),"BLANK",INDEX('Capacity Template'!$D$75:$D$92,5))</f>
        <v>87.875700458481916</v>
      </c>
      <c r="CW5">
        <f>IF(ISBLANK(INDEX('Capacity Template'!$D$75:$D$92,6)),"BLANK",INDEX('Capacity Template'!$D$75:$D$92,6))</f>
        <v>89.010989010989007</v>
      </c>
      <c r="CX5">
        <f>IF(ISBLANK(INDEX('Capacity Template'!$D$75:$D$92,7)),"BLANK",INDEX('Capacity Template'!$D$75:$D$92,7))</f>
        <v>93.333333333333329</v>
      </c>
      <c r="CY5">
        <f>IF(ISBLANK(INDEX('Capacity Template'!$D$75:$D$92,8)),"BLANK",INDEX('Capacity Template'!$D$75:$D$92,8))</f>
        <v>83.333333333333343</v>
      </c>
      <c r="CZ5">
        <f>IF(ISBLANK(INDEX('Capacity Template'!$D$75:$D$92,9)),"BLANK",INDEX('Capacity Template'!$D$75:$D$92,9))</f>
        <v>92.147543619280441</v>
      </c>
      <c r="DA5">
        <f>IF(ISBLANK(INDEX('Capacity Template'!$D$75:$D$92,10)),"BLANK",INDEX('Capacity Template'!$D$75:$D$92,10))</f>
        <v>85.881762521328923</v>
      </c>
      <c r="DB5">
        <f>IF(ISBLANK(INDEX('Capacity Template'!$D$75:$D$92,11)),"BLANK",INDEX('Capacity Template'!$D$75:$D$92,11))</f>
        <v>93.551540417679377</v>
      </c>
      <c r="DC5">
        <f>IF(ISBLANK(INDEX('Capacity Template'!$D$75:$D$92,12)),"BLANK",INDEX('Capacity Template'!$D$75:$D$92,12))</f>
        <v>85.88245402990205</v>
      </c>
      <c r="DD5">
        <f>IF(ISBLANK(INDEX('Capacity Template'!$D$75:$D$92,13)),"BLANK",INDEX('Capacity Template'!$D$75:$D$92,13))</f>
        <v>121.01421436803687</v>
      </c>
      <c r="DE5">
        <f>IF(ISBLANK(INDEX('Capacity Template'!$D$75:$D$92,14)),"BLANK",INDEX('Capacity Template'!$D$75:$D$92,14))</f>
        <v>115.78947368421053</v>
      </c>
      <c r="DF5">
        <f>IF(ISBLANK(INDEX('Capacity Template'!$D$75:$D$92,15)),"BLANK",INDEX('Capacity Template'!$D$75:$D$92,15))</f>
        <v>116.40211640211642</v>
      </c>
      <c r="DG5">
        <f>IF(ISBLANK(INDEX('Capacity Template'!$D$75:$D$92,16)),"BLANK",INDEX('Capacity Template'!$D$75:$D$92,16))</f>
        <v>116.66666666666667</v>
      </c>
      <c r="DH5">
        <f>IF(ISBLANK(INDEX('Capacity Template'!$D$75:$D$92,17)),"BLANK",INDEX('Capacity Template'!$D$75:$D$92,17))</f>
        <v>99.600850524116808</v>
      </c>
      <c r="DI5">
        <f>IF(ISBLANK(INDEX('Capacity Template'!$D$75:$D$92,18)),"BLANK",INDEX('Capacity Template'!$D$75:$D$92,18))</f>
        <v>110.76233183856503</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No in borough beds - therefore all placements are out of borough</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Will be managed through turnover in schemes. Expectations that new occupants will have care and support needs</v>
      </c>
      <c r="EO5" t="str">
        <f>IF(ISBLANK(INDEX('Capacity Template'!$F$75:$F$92,14)),"BLANK",INDEX('Capacity Template'!$F$75:$F$92,14))</f>
        <v>Will be managed through turnover in schemes. Expectations that new occupants will have care and support needs</v>
      </c>
      <c r="EP5" t="str">
        <f>IF(ISBLANK(INDEX('Capacity Template'!$F$75:$F$92,15)),"BLANK",INDEX('Capacity Template'!$F$75:$F$92,15))</f>
        <v>Will be managed through turnover in schemes. Expectations that new occupants will have care and support needs</v>
      </c>
      <c r="EQ5" t="str">
        <f>IF(ISBLANK(INDEX('Capacity Template'!$F$75:$F$92,16)),"BLANK",INDEX('Capacity Template'!$F$75:$F$92,16))</f>
        <v>Will be managed through turnover in schemes. Expectations that new occupants will have care and support needs</v>
      </c>
      <c r="ER5" t="str">
        <f>IF(ISBLANK(INDEX('Capacity Template'!$F$75:$F$92,17)),"BLANK",INDEX('Capacity Template'!$F$75:$F$92,17))</f>
        <v>BLANK</v>
      </c>
      <c r="ES5" t="str">
        <f>IF(ISBLANK(INDEX('Capacity Template'!$F$75:$F$92,18)),"BLANK",INDEX('Capacity Template'!$F$75:$F$92,18))</f>
        <v>Capacity planned but not yet opened</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2023-08-08T15:51:23Z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