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8_{8183CAD6-AC1B-4E4F-9613-E1721A22D338}" xr6:coauthVersionLast="47" xr6:coauthVersionMax="47" xr10:uidLastSave="{00000000-0000-0000-0000-000000000000}"/>
  <bookViews>
    <workbookView xWindow="-110" yWindow="-110" windowWidth="19420" windowHeight="1030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<sst xmlns="http://schemas.openxmlformats.org/spreadsheetml/2006/main" count="818" uniqueCount="595">
  <si>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</si>
  <si>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</si>
  <si>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</si>
  <si>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</si>
  <si>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</si>
  <si>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</si>
  <si>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</si>
  <si>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</si>
  <si>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</si>
  <si>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</si>
  <si>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</si>
  <si>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</si>
  <si>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</si>
  <si>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</si>
  <si>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</si>
  <si>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</si>
  <si>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</si>
  <si>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</si>
  <si>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</si>
  <si>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</si>
  <si>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</si>
  <si>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</si>
  <si>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</si>
  <si>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</si>
  <si>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</si>
  <si>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</si>
  <si>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</si>
  <si>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</si>
  <si>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</si>
  <si>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</si>
  <si>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</si>
  <si>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</si>
  <si>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</si>
  <si>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</si>
  <si>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</si>
  <si>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</si>
  <si>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</si>
  <si>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</si>
  <si>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</si>
  <si>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</si>
  <si>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</si>
  <si>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</si>
  <si>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</si>
  <si>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</si>
  <si>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</si>
  <si>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</si>
  <si>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</si>
  <si>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</si>
  <si>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</si>
  <si>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</si>
  <si>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</si>
  <si>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</si>
  <si>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</si>
  <si>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</si>
  <si>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</si>
  <si>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</si>
  <si>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</si>
  <si>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</si>
  <si>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</si>
  <si>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</si>
  <si>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</si>
  <si>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</si>
  <si>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</si>
  <si>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</si>
  <si>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</si>
  <si>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</si>
  <si>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</si>
  <si>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</si>
  <si>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</si>
  <si>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</si>
  <si>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</si>
  <si>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</si>
  <si>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</si>
  <si>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</si>
  <si>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</si>
  <si>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</si>
  <si>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</si>
  <si>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</si>
  <si>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</si>
  <si>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</si>
  <si>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</si>
  <si>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</si>
  <si>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</si>
  <si>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</si>
  <si>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</si>
  <si>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</si>
  <si>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</si>
  <si>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</si>
  <si>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</si>
  <si>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</si>
  <si>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</si>
  <si>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</si>
  <si>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</si>
  <si>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</si>
  <si>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</si>
  <si>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</si>
  <si>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</si>
  <si>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</si>
  <si>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</si>
  <si>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</si>
  <si>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</si>
  <si>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</si>
  <si>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</si>
  <si>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</si>
  <si>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</si>
  <si>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</si>
  <si>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</si>
  <si>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</si>
  <si>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</si>
  <si>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</si>
  <si>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</si>
  <si>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</si>
  <si>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</si>
  <si>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</si>
  <si>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</si>
  <si>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</si>
  <si>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</si>
  <si>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</si>
  <si>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</si>
  <si>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</si>
  <si>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</si>
  <si>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</si>
  <si>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</si>
  <si>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</si>
  <si>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</si>
  <si>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</si>
  <si>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</si>
  <si>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</si>
  <si>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</si>
  <si>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</si>
  <si>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</si>
  <si>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</si>
  <si>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</si>
  <si>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</si>
  <si>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</si>
  <si>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</si>
  <si>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</si>
  <si>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</si>
  <si>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</si>
  <si>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</si>
  <si>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</si>
  <si>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</si>
  <si>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</si>
  <si>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</si>
  <si>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</si>
  <si>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</si>
  <si>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</si>
  <si>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</si>
  <si>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</si>
  <si>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</si>
  <si>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</si>
  <si>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</si>
  <si>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</si>
  <si>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</si>
  <si>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</si>
  <si>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</si>
  <si>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</si>
  <si>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</si>
  <si>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</si>
  <si>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</si>
  <si>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</si>
  <si>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</si>
  <si>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</si>
  <si>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</si>
  <si>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</si>
  <si>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</si>
  <si>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</si>
  <si>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</si>
  <si>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</si>
  <si>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</si>
  <si>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</si>
  <si>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</si>
  <si>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</si>
  <si>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</si>
  <si>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</si>
  <si>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</si>
  <si>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</si>
  <si>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</si>
  <si>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</si>
  <si>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</si>
  <si>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</si>
  <si>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</si>
  <si>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</si>
  <si>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</si>
  <si>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</si>
  <si>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</si>
  <si>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</si>
  <si>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</si>
  <si>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</si>
  <si>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</si>
  <si>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</si>
  <si>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</si>
  <si>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</si>
  <si>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</si>
  <si>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</si>
  <si>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</si>
  <si>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</si>
  <si>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</si>
  <si>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</si>
  <si>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</si>
  <si>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</si>
  <si>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</si>
  <si>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</si>
  <si>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</si>
  <si>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</si>
  <si>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</si>
  <si>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</si>
  <si>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</si>
  <si>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</si>
  <si>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</si>
  <si>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</si>
  <si>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</si>
  <si>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</si>
  <si>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</si>
  <si>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</si>
  <si>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</si>
  <si>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</si>
  <si>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</si>
  <si>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</si>
  <si>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</si>
  <si>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</si>
  <si>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</si>
  <si>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</si>
  <si>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</si>
  <si>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</si>
  <si>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</si>
  <si>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</si>
  <si>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</si>
  <si>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</si>
  <si>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</si>
  <si>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</si>
  <si>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</si>
  <si>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</si>
  <si>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</si>
  <si>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</si>
  <si>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</si>
  <si>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</si>
  <si>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</si>
  <si>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</si>
  <si>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</si>
  <si>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</si>
  <si>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</si>
  <si>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</si>
  <si>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</si>
  <si>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</si>
  <si>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</si>
  <si>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</si>
  <si>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</si>
  <si>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</si>
  <si>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</si>
  <si>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</si>
  <si>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</si>
  <si>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</si>
  <si>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</si>
  <si>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</si>
  <si>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</si>
  <si>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</si>
  <si>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</si>
  <si>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</si>
  <si>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</si>
  <si>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</si>
  <si>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</si>
  <si>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</si>
  <si>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</si>
  <si>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</si>
  <si>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</si>
  <si>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</si>
  <si>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</si>
  <si>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</si>
  <si>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</si>
  <si>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</si>
  <si>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</si>
  <si>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</si>
  <si>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</si>
  <si>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</si>
  <si>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</si>
  <si>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</si>
  <si>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</si>
  <si>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</si>
  <si>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</si>
  <si>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</si>
  <si>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</si>
  <si>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</si>
  <si>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</si>
  <si>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</si>
  <si>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</si>
  <si>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</si>
  <si>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</si>
  <si>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</si>
  <si>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</si>
  <si>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</si>
  <si>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</si>
  <si>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</si>
  <si>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</si>
  <si>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</si>
  <si>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</si>
  <si>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</si>
  <si>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</si>
  <si>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</si>
  <si>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</si>
  <si>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</si>
  <si>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</si>
  <si>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</si>
  <si>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</si>
  <si>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</si>
  <si>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</si>
  <si>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</si>
  <si>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</si>
  <si>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</si>
  <si>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</si>
  <si>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</si>
  <si>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</si>
  <si>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</si>
  <si>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</si>
  <si>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</si>
  <si>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</si>
  <si>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</si>
  <si>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</si>
  <si>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</si>
  <si>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</si>
  <si>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</si>
  <si>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</si>
  <si>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</si>
  <si>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</si>
  <si>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</si>
  <si>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</si>
  <si>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</si>
  <si>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</si>
  <si>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</si>
  <si>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</si>
  <si>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</si>
  <si>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</si>
  <si>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</si>
  <si>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</si>
  <si>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</si>
  <si>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</si>
  <si>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</si>
  <si>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</si>
  <si>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</si>
  <si>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</si>
  <si>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</si>
  <si>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</si>
  <si>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</si>
  <si>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</si>
  <si>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</si>
  <si>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</si>
  <si>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</si>
  <si>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</si>
  <si>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</si>
  <si>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</si>
  <si>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</si>
  <si>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</si>
  <si>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</si>
  <si>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</si>
  <si>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</si>
  <si>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</si>
  <si>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</si>
  <si>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</si>
  <si>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</si>
  <si>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</si>
  <si>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</si>
  <si>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</si>
  <si>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</si>
  <si>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</si>
  <si>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</si>
  <si>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</si>
  <si>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</si>
  <si>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</si>
  <si>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</si>
  <si>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</si>
  <si>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</si>
  <si>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</si>
  <si>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</si>
  <si>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</si>
  <si>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</si>
  <si>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</si>
  <si>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</si>
  <si>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</si>
  <si>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</si>
  <si>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</si>
  <si>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</si>
  <si>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</si>
  <si>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</si>
  <si>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</si>
  <si>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</si>
  <si>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</si>
  <si>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</si>
  <si>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</si>
  <si>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</si>
  <si>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</si>
  <si>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</si>
  <si>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</si>
  <si>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</si>
  <si>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</si>
  <si>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</si>
  <si>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</si>
  <si>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</si>
  <si>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</si>
  <si>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</si>
  <si>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</si>
  <si>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</si>
  <si>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</si>
  <si>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</si>
  <si>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</si>
  <si>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</si>
  <si>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</si>
  <si>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</si>
  <si>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</si>
  <si>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</si>
  <si>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</si>
  <si>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</si>
  <si>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</si>
  <si>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</si>
  <si>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</si>
  <si>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</si>
  <si>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</si>
  <si>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</si>
  <si>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</si>
  <si>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</si>
  <si>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</si>
  <si>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</si>
  <si>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</si>
  <si>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</si>
  <si>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</si>
  <si>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</si>
  <si>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</si>
  <si>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</si>
  <si>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</si>
  <si>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</si>
  <si>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</si>
  <si>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</si>
  <si>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</si>
  <si>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</si>
  <si>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</si>
  <si>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</si>
  <si>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</si>
  <si>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</si>
  <si>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</si>
  <si>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</si>
  <si>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</si>
  <si>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</si>
  <si>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</si>
  <si>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</si>
  <si>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</si>
  <si>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</si>
  <si>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</si>
  <si>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</si>
  <si>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</si>
  <si>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</si>
  <si>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</si>
  <si>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</si>
  <si>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</si>
  <si>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</si>
  <si>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</si>
  <si>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</si>
  <si>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</si>
  <si>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</si>
  <si>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</si>
  <si>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</si>
  <si>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</si>
  <si>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</si>
  <si>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</si>
  <si>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</si>
  <si>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</si>
  <si>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</si>
  <si>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</si>
  <si>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</si>
  <si>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</si>
  <si>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</si>
  <si>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</si>
  <si>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</si>
  <si>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</si>
  <si>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</si>
  <si>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</si>
  <si>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</si>
  <si>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</si>
  <si>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</si>
  <si>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</si>
  <si>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</si>
  <si>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</si>
  <si>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</si>
  <si>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</si>
  <si>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</si>
  <si>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</si>
  <si>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</si>
  <si>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</si>
  <si>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</si>
  <si>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</si>
  <si>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</si>
  <si>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</si>
  <si>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</si>
  <si>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</si>
  <si>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</si>
  <si>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</si>
  <si>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</si>
  <si>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</si>
  <si>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</si>
  <si>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</si>
  <si>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</si>
  <si>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</si>
  <si>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</si>
  <si>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</si>
  <si>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</si>
  <si>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</si>
  <si>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</si>
  <si>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</si>
  <si>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</si>
  <si>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</si>
  <si>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</si>
  <si>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</si>
  <si>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</si>
  <si>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</si>
  <si>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</si>
  <si>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</si>
  <si>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</si>
  <si>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</si>
  <si>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</si>
  <si>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</si>
  <si>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</si>
  <si>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</si>
  <si>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</si>
  <si>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</si>
  <si>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</si>
  <si>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</si>
  <si>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</si>
  <si>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</si>
  <si>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</si>
  <si>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</si>
  <si>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</si>
  <si>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</si>
  <si>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</si>
  <si>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</si>
  <si>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</si>
  <si>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</si>
  <si>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</si>
  <si>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</si>
  <si>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</si>
  <si>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</si>
  <si>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</si>
  <si>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</si>
  <si>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</si>
  <si>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</si>
  <si>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</si>
  <si>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</si>
  <si>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</si>
  <si>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</si>
  <si>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</si>
  <si>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</si>
  <si>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</si>
  <si>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</si>
  <si>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</si>
  <si>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</si>
  <si>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</si>
  <si>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</si>
  <si>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</si>
  <si>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</si>
  <si>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</si>
  <si>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</si>
  <si>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</si>
  <si>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</si>
  <si>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</si>
  <si>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</si>
  <si>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</si>
  <si>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</si>
  <si>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</si>
  <si>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</si>
  <si>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</si>
  <si>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</si>
  <si>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</si>
  <si>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</si>
  <si>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</si>
  <si>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</si>
  <si>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</si>
  <si>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</si>
  <si>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</si>
  <si>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</si>
  <si>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</si>
  <si>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</si>
  <si>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</si>
  <si>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</si>
  <si>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</si>
  <si>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</si>
  <si>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 xml:space="preserve">Gail Kirby </t>
  </si>
  <si>
    <t>gail.kirby@hants.gov.uk</t>
  </si>
  <si>
    <t xml:space="preserve">We currently spot purchase beds, so we buy a new bed for each new client supported </t>
  </si>
  <si>
    <t xml:space="preserve">It is our intent to reduce the number of residential care placements </t>
  </si>
  <si>
    <t xml:space="preserve">Demand for homecare services is increasing and we are forecasting continued high growth this financial year. </t>
  </si>
  <si>
    <t xml:space="preserve">Client numbers are relatively stable but complexity and cost is increasing. </t>
  </si>
  <si>
    <t>Intent is to increase the overall number of Extra Care beds open to people aged 18-64</t>
  </si>
  <si>
    <t xml:space="preserve">Demand is in line with that reported for 22/23, so we are forecasting maintaining our commissioned total during 23/24.  </t>
  </si>
  <si>
    <t xml:space="preserve">110 additional units will be available in 23/24. % occupancy by people with comissioned care is planned to be 60%. </t>
  </si>
  <si>
    <t>Intent is to increase the overall number of Supported Living beds open to people aged 18 to 64.</t>
  </si>
  <si>
    <t xml:space="preserve">Fairly static client cohort and demand profile. </t>
  </si>
  <si>
    <t xml:space="preserve">We are seeing an increase in demand for residential care. </t>
  </si>
  <si>
    <t xml:space="preserve">This calculation is based on commissioned hours. There is ongoing work to right size packages of care with individuals.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</si>
</sst>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1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60" zoomScaleNormal="60" workbookViewId="0">
      <selection activeCell="F84" sqref="F84"/>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203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46.5" x14ac:dyDescent="0.35">
      <c r="A54" s="77" t="s">
        <v>81</v>
      </c>
      <c r="B54" s="41" t="s">
        <v>82</v>
      </c>
      <c r="C54" s="28">
        <v>2126</v>
      </c>
      <c r="D54" s="28">
        <v>2158</v>
      </c>
      <c r="E54" s="28">
        <v>2160</v>
      </c>
      <c r="F54" s="29" t="s">
        <v>589</v>
      </c>
    </row>
    <row r="55" spans="1:11" ht="31" x14ac:dyDescent="0.35">
      <c r="A55" s="78"/>
      <c r="B55" s="42" t="s">
        <v>83</v>
      </c>
      <c r="C55" s="28">
        <v>2126</v>
      </c>
      <c r="D55" s="28">
        <v>2158</v>
      </c>
      <c r="E55" s="28">
        <v>2160</v>
      </c>
      <c r="F55" s="29" t="s">
        <v>584</v>
      </c>
    </row>
    <row r="56" spans="1:11" ht="15.5" x14ac:dyDescent="0.35">
      <c r="A56" s="79" t="s">
        <v>84</v>
      </c>
      <c r="B56" s="42" t="s">
        <v>82</v>
      </c>
      <c r="C56" s="28">
        <v>153</v>
      </c>
      <c r="D56" s="28">
        <v>162</v>
      </c>
      <c r="E56" s="28">
        <v>162</v>
      </c>
      <c r="F56" s="29" t="s">
        <v>592</v>
      </c>
    </row>
    <row r="57" spans="1:11" ht="15.5" x14ac:dyDescent="0.35">
      <c r="A57" s="80"/>
      <c r="B57" s="42" t="s">
        <v>83</v>
      </c>
      <c r="C57" s="28">
        <v>153</v>
      </c>
      <c r="D57" s="28">
        <v>162</v>
      </c>
      <c r="E57" s="28">
        <v>162</v>
      </c>
      <c r="F57" s="29"/>
    </row>
    <row r="58" spans="1:11" ht="31" x14ac:dyDescent="0.35">
      <c r="A58" s="79" t="s">
        <v>85</v>
      </c>
      <c r="B58" s="42" t="s">
        <v>82</v>
      </c>
      <c r="C58" s="28">
        <v>2622</v>
      </c>
      <c r="D58" s="28">
        <v>2672</v>
      </c>
      <c r="E58" s="28">
        <v>2700</v>
      </c>
      <c r="F58" s="29" t="s">
        <v>593</v>
      </c>
    </row>
    <row r="59" spans="1:11" ht="15.5" x14ac:dyDescent="0.35">
      <c r="A59" s="80"/>
      <c r="B59" s="42" t="s">
        <v>83</v>
      </c>
      <c r="C59" s="28">
        <v>2622</v>
      </c>
      <c r="D59" s="28">
        <v>2672</v>
      </c>
      <c r="E59" s="28">
        <v>2700</v>
      </c>
      <c r="F59" s="29"/>
    </row>
    <row r="60" spans="1:11" ht="31" x14ac:dyDescent="0.35">
      <c r="A60" s="79" t="s">
        <v>86</v>
      </c>
      <c r="B60" s="42" t="s">
        <v>82</v>
      </c>
      <c r="C60" s="28">
        <v>795</v>
      </c>
      <c r="D60" s="28">
        <v>823</v>
      </c>
      <c r="E60" s="28">
        <v>795</v>
      </c>
      <c r="F60" s="29" t="s">
        <v>585</v>
      </c>
    </row>
    <row r="61" spans="1:11" ht="15.5" x14ac:dyDescent="0.35">
      <c r="A61" s="80"/>
      <c r="B61" s="42" t="s">
        <v>83</v>
      </c>
      <c r="C61" s="28">
        <v>795</v>
      </c>
      <c r="D61" s="28">
        <v>823</v>
      </c>
      <c r="E61" s="28">
        <v>795</v>
      </c>
      <c r="F61" s="29"/>
    </row>
    <row r="62" spans="1:11" ht="46.5" x14ac:dyDescent="0.35">
      <c r="A62" s="77" t="s">
        <v>87</v>
      </c>
      <c r="B62" s="42" t="s">
        <v>82</v>
      </c>
      <c r="C62" s="28">
        <v>5340</v>
      </c>
      <c r="D62" s="28">
        <v>5480</v>
      </c>
      <c r="E62" s="28">
        <v>5750</v>
      </c>
      <c r="F62" s="29" t="s">
        <v>586</v>
      </c>
    </row>
    <row r="63" spans="1:11" ht="46.5" x14ac:dyDescent="0.35">
      <c r="A63" s="78"/>
      <c r="B63" s="42" t="s">
        <v>88</v>
      </c>
      <c r="C63" s="28">
        <v>1552800</v>
      </c>
      <c r="D63" s="28">
        <v>1527800</v>
      </c>
      <c r="E63" s="28">
        <v>1600000</v>
      </c>
      <c r="F63" s="29" t="s">
        <v>594</v>
      </c>
    </row>
    <row r="64" spans="1:11" ht="31" x14ac:dyDescent="0.35">
      <c r="A64" s="77" t="s">
        <v>89</v>
      </c>
      <c r="B64" s="42" t="s">
        <v>82</v>
      </c>
      <c r="C64" s="28">
        <v>1368</v>
      </c>
      <c r="D64" s="28">
        <v>1353</v>
      </c>
      <c r="E64" s="28">
        <v>1355</v>
      </c>
      <c r="F64" s="29" t="s">
        <v>587</v>
      </c>
    </row>
    <row r="65" spans="1:9" ht="15.5" x14ac:dyDescent="0.35">
      <c r="A65" s="78"/>
      <c r="B65" s="42" t="s">
        <v>88</v>
      </c>
      <c r="C65" s="28">
        <v>444923</v>
      </c>
      <c r="D65" s="28">
        <v>464433</v>
      </c>
      <c r="E65" s="28">
        <v>470000</v>
      </c>
      <c r="F65" s="29"/>
    </row>
    <row r="66" spans="1:9" ht="46.5" x14ac:dyDescent="0.35">
      <c r="A66" s="77" t="s">
        <v>90</v>
      </c>
      <c r="B66" s="42" t="s">
        <v>82</v>
      </c>
      <c r="C66" s="28">
        <v>470</v>
      </c>
      <c r="D66" s="28">
        <v>475</v>
      </c>
      <c r="E66" s="28">
        <v>535</v>
      </c>
      <c r="F66" s="29" t="s">
        <v>590</v>
      </c>
    </row>
    <row r="67" spans="1:9" ht="15.5" x14ac:dyDescent="0.35">
      <c r="A67" s="78"/>
      <c r="B67" s="42" t="s">
        <v>91</v>
      </c>
      <c r="C67" s="28">
        <v>470</v>
      </c>
      <c r="D67" s="28">
        <v>475</v>
      </c>
      <c r="E67" s="28">
        <v>535</v>
      </c>
      <c r="F67" s="29"/>
    </row>
    <row r="68" spans="1:9" ht="31" x14ac:dyDescent="0.35">
      <c r="A68" s="79" t="s">
        <v>92</v>
      </c>
      <c r="B68" s="42" t="s">
        <v>82</v>
      </c>
      <c r="C68" s="28">
        <v>63</v>
      </c>
      <c r="D68" s="28">
        <v>73</v>
      </c>
      <c r="E68" s="28">
        <v>100</v>
      </c>
      <c r="F68" s="29" t="s">
        <v>588</v>
      </c>
    </row>
    <row r="69" spans="1:9" ht="15.5" x14ac:dyDescent="0.35">
      <c r="A69" s="80"/>
      <c r="B69" s="42" t="s">
        <v>91</v>
      </c>
      <c r="C69" s="28">
        <v>63</v>
      </c>
      <c r="D69" s="28">
        <v>73</v>
      </c>
      <c r="E69" s="28">
        <v>100</v>
      </c>
      <c r="F69" s="29"/>
    </row>
    <row r="70" spans="1:9" ht="46.5" x14ac:dyDescent="0.35">
      <c r="A70" s="79" t="s">
        <v>93</v>
      </c>
      <c r="B70" s="42" t="s">
        <v>82</v>
      </c>
      <c r="C70" s="28">
        <v>1155</v>
      </c>
      <c r="D70" s="28">
        <v>1071</v>
      </c>
      <c r="E70" s="28">
        <v>1300</v>
      </c>
      <c r="F70" s="30" t="s">
        <v>591</v>
      </c>
    </row>
    <row r="71" spans="1:9" ht="15.5" x14ac:dyDescent="0.35">
      <c r="A71" s="80"/>
      <c r="B71" s="42" t="s">
        <v>91</v>
      </c>
      <c r="C71" s="28">
        <v>1155</v>
      </c>
      <c r="D71" s="28">
        <v>1071</v>
      </c>
      <c r="E71" s="28">
        <v>1300</v>
      </c>
      <c r="F71" s="29"/>
    </row>
    <row r="72" spans="1:9" ht="15.65" customHeight="1" x14ac:dyDescent="0.35">
      <c r="A72" s="75"/>
      <c r="B72" s="75"/>
      <c r="C72" s="75"/>
      <c r="D72" s="75"/>
      <c r="E72" s="75"/>
      <c r="F72" s="70"/>
      <c r="G72" s="70"/>
      <c r="H72" s="70"/>
      <c r="I72" s="70"/>
    </row>
    <row r="74" spans="1:9" ht="54" customHeight="1" x14ac:dyDescent="0.35">
      <c r="A74" s="68" t="s">
        <v>75</v>
      </c>
      <c r="B74" s="68" t="s">
        <v>94</v>
      </c>
      <c r="C74" s="67" t="s">
        <v>95</v>
      </c>
      <c r="D74" s="67" t="s">
        <v>96</v>
      </c>
      <c r="E74" s="67" t="s">
        <v>97</v>
      </c>
      <c r="F74" s="67" t="s">
        <v>80</v>
      </c>
    </row>
    <row r="75" spans="1:9" ht="46.5" x14ac:dyDescent="0.35">
      <c r="A75" s="77" t="s">
        <v>81</v>
      </c>
      <c r="B75" s="42" t="s">
        <v>98</v>
      </c>
      <c r="C75" s="28">
        <v>2560</v>
      </c>
      <c r="D75" s="28">
        <v>84</v>
      </c>
      <c r="E75" s="74" t="s">
        <v>412</v>
      </c>
      <c r="F75" s="29"/>
    </row>
    <row r="76" spans="1:9" ht="46.5" x14ac:dyDescent="0.35">
      <c r="A76" s="78"/>
      <c r="B76" s="42" t="s">
        <v>99</v>
      </c>
      <c r="C76" s="28">
        <v>1778</v>
      </c>
      <c r="D76" s="28">
        <v>75</v>
      </c>
      <c r="E76" s="74" t="s">
        <v>412</v>
      </c>
      <c r="F76" s="29"/>
    </row>
    <row r="77" spans="1:9" ht="62" x14ac:dyDescent="0.35">
      <c r="A77" s="79" t="s">
        <v>84</v>
      </c>
      <c r="B77" s="42" t="s">
        <v>98</v>
      </c>
      <c r="C77" s="28">
        <v>180</v>
      </c>
      <c r="D77" s="28">
        <v>90</v>
      </c>
      <c r="E77" s="74" t="s">
        <v>578</v>
      </c>
      <c r="F77" s="29"/>
    </row>
    <row r="78" spans="1:9" ht="62" x14ac:dyDescent="0.35">
      <c r="A78" s="80"/>
      <c r="B78" s="42" t="s">
        <v>99</v>
      </c>
      <c r="C78" s="28">
        <v>163</v>
      </c>
      <c r="D78" s="28">
        <v>98</v>
      </c>
      <c r="E78" s="74" t="s">
        <v>578</v>
      </c>
      <c r="F78" s="29"/>
    </row>
    <row r="79" spans="1:9" ht="46.5" x14ac:dyDescent="0.35">
      <c r="A79" s="79" t="s">
        <v>85</v>
      </c>
      <c r="B79" s="42" t="s">
        <v>98</v>
      </c>
      <c r="C79" s="28">
        <v>3056</v>
      </c>
      <c r="D79" s="28">
        <v>88</v>
      </c>
      <c r="E79" s="74" t="s">
        <v>412</v>
      </c>
      <c r="F79" s="29"/>
    </row>
    <row r="80" spans="1:9" ht="46.5" x14ac:dyDescent="0.35">
      <c r="A80" s="80"/>
      <c r="B80" s="42" t="s">
        <v>99</v>
      </c>
      <c r="C80" s="28">
        <v>2056</v>
      </c>
      <c r="D80" s="28">
        <v>83</v>
      </c>
      <c r="E80" s="74" t="s">
        <v>412</v>
      </c>
      <c r="F80" s="29"/>
    </row>
    <row r="81" spans="1:6" ht="62" x14ac:dyDescent="0.35">
      <c r="A81" s="79" t="s">
        <v>86</v>
      </c>
      <c r="B81" s="42" t="s">
        <v>98</v>
      </c>
      <c r="C81" s="28">
        <v>865</v>
      </c>
      <c r="D81" s="28">
        <v>92</v>
      </c>
      <c r="E81" s="74" t="s">
        <v>578</v>
      </c>
      <c r="F81" s="29"/>
    </row>
    <row r="82" spans="1:6" ht="62" x14ac:dyDescent="0.35">
      <c r="A82" s="80"/>
      <c r="B82" s="42" t="s">
        <v>99</v>
      </c>
      <c r="C82" s="28">
        <v>850</v>
      </c>
      <c r="D82" s="28">
        <v>99</v>
      </c>
      <c r="E82" s="74" t="s">
        <v>578</v>
      </c>
      <c r="F82" s="29"/>
    </row>
    <row r="83" spans="1:6" ht="62" x14ac:dyDescent="0.35">
      <c r="A83" s="77" t="s">
        <v>87</v>
      </c>
      <c r="B83" s="42" t="s">
        <v>98</v>
      </c>
      <c r="C83" s="28">
        <v>6350</v>
      </c>
      <c r="D83" s="28">
        <v>90</v>
      </c>
      <c r="E83" s="74" t="s">
        <v>558</v>
      </c>
      <c r="F83" s="29"/>
    </row>
    <row r="84" spans="1:6" ht="62" x14ac:dyDescent="0.35">
      <c r="A84" s="78"/>
      <c r="B84" s="42" t="s">
        <v>100</v>
      </c>
      <c r="C84" s="28">
        <v>162000</v>
      </c>
      <c r="D84" s="28">
        <v>90</v>
      </c>
      <c r="E84" s="74" t="s">
        <v>558</v>
      </c>
      <c r="F84" s="29"/>
    </row>
    <row r="85" spans="1:6" ht="46.5" x14ac:dyDescent="0.35">
      <c r="A85" s="77" t="s">
        <v>89</v>
      </c>
      <c r="B85" s="42" t="s">
        <v>98</v>
      </c>
      <c r="C85" s="28">
        <v>1400</v>
      </c>
      <c r="D85" s="28">
        <v>96</v>
      </c>
      <c r="E85" s="74" t="s">
        <v>581</v>
      </c>
      <c r="F85" s="29"/>
    </row>
    <row r="86" spans="1:6" ht="46.5" x14ac:dyDescent="0.35">
      <c r="A86" s="78"/>
      <c r="B86" s="42" t="s">
        <v>100</v>
      </c>
      <c r="C86" s="28">
        <v>37000</v>
      </c>
      <c r="D86" s="28">
        <v>92</v>
      </c>
      <c r="E86" s="74" t="s">
        <v>581</v>
      </c>
      <c r="F86" s="29"/>
    </row>
    <row r="87" spans="1:6" ht="62" x14ac:dyDescent="0.35">
      <c r="A87" s="77" t="s">
        <v>90</v>
      </c>
      <c r="B87" s="42" t="s">
        <v>98</v>
      </c>
      <c r="C87" s="28">
        <v>681</v>
      </c>
      <c r="D87" s="28">
        <v>78</v>
      </c>
      <c r="E87" s="74" t="s">
        <v>558</v>
      </c>
      <c r="F87" s="29"/>
    </row>
    <row r="88" spans="1:6" ht="62" x14ac:dyDescent="0.35">
      <c r="A88" s="78"/>
      <c r="B88" s="44" t="s">
        <v>101</v>
      </c>
      <c r="C88" s="28">
        <v>489</v>
      </c>
      <c r="D88" s="28">
        <v>98</v>
      </c>
      <c r="E88" s="74" t="s">
        <v>558</v>
      </c>
      <c r="F88" s="29"/>
    </row>
    <row r="89" spans="1:6" ht="62" x14ac:dyDescent="0.35">
      <c r="A89" s="79" t="s">
        <v>92</v>
      </c>
      <c r="B89" s="42" t="s">
        <v>98</v>
      </c>
      <c r="C89" s="28">
        <v>100</v>
      </c>
      <c r="D89" s="28">
        <v>100</v>
      </c>
      <c r="E89" s="74" t="s">
        <v>578</v>
      </c>
      <c r="F89" s="29"/>
    </row>
    <row r="90" spans="1:6" ht="62" x14ac:dyDescent="0.35">
      <c r="A90" s="80"/>
      <c r="B90" s="44" t="s">
        <v>101</v>
      </c>
      <c r="C90" s="28">
        <v>100</v>
      </c>
      <c r="D90" s="28">
        <v>100</v>
      </c>
      <c r="E90" s="74" t="s">
        <v>578</v>
      </c>
      <c r="F90" s="29"/>
    </row>
    <row r="91" spans="1:6" ht="62" x14ac:dyDescent="0.35">
      <c r="A91" s="79" t="s">
        <v>93</v>
      </c>
      <c r="B91" s="42" t="s">
        <v>98</v>
      </c>
      <c r="C91" s="28">
        <v>1300</v>
      </c>
      <c r="D91" s="28">
        <v>100</v>
      </c>
      <c r="E91" s="74" t="s">
        <v>578</v>
      </c>
      <c r="F91" s="29"/>
    </row>
    <row r="92" spans="1:6" ht="62" x14ac:dyDescent="0.35">
      <c r="A92" s="80"/>
      <c r="B92" s="44" t="s">
        <v>101</v>
      </c>
      <c r="C92" s="28">
        <v>1216</v>
      </c>
      <c r="D92" s="28">
        <v>95</v>
      </c>
      <c r="E92" s="74" t="s">
        <v>578</v>
      </c>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38"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Hampshire</v>
      </c>
      <c r="C5" t="str">
        <f>IF(ISBLANK('Capacity Template'!B42),"BLANK",INDEX('Source - LAs List'!$B$2:$B$154,MATCH('Capacity Template'!B42,'Source - LAs List'!$A$2:$A$154,0)))</f>
        <v>E10000014</v>
      </c>
      <c r="D5" t="str">
        <f>IF(ISBLANK('Capacity Template'!B47),"BLANK",'Capacity Template'!B47)</f>
        <v xml:space="preserve">Gail Kirby </v>
      </c>
      <c r="E5" t="str">
        <f>IF(ISBLANK('Capacity Template'!B48),"BLANK",'Capacity Template'!B48)</f>
        <v>gail.kirby@hants.gov.uk</v>
      </c>
      <c r="F5">
        <f>IF(ISBLANK(INDEX('Capacity Template'!$C$54:$C$71,1)),"BLANK",INDEX('Capacity Template'!$C$54:$C$71,1))</f>
        <v>2126</v>
      </c>
      <c r="G5">
        <f>IF(ISBLANK(INDEX('Capacity Template'!$C$54:$C$71,2)),"BLANK",INDEX('Capacity Template'!$C$54:$C$71,2))</f>
        <v>2126</v>
      </c>
      <c r="H5">
        <f>IF(ISBLANK(INDEX('Capacity Template'!$C$54:$C$71,3)),"BLANK",INDEX('Capacity Template'!$C$54:$C$71,3))</f>
        <v>153</v>
      </c>
      <c r="I5">
        <f>IF(ISBLANK(INDEX('Capacity Template'!$C$54:$C$71,4)),"BLANK",INDEX('Capacity Template'!$C$54:$C$71,4))</f>
        <v>153</v>
      </c>
      <c r="J5">
        <f>IF(ISBLANK(INDEX('Capacity Template'!$C$54:$C$71,5)),"BLANK",INDEX('Capacity Template'!$C$54:$C$71,5))</f>
        <v>2622</v>
      </c>
      <c r="K5">
        <f>IF(ISBLANK(INDEX('Capacity Template'!$C$54:$C$71,6)),"BLANK",INDEX('Capacity Template'!$C$54:$C$71,6))</f>
        <v>2622</v>
      </c>
      <c r="L5">
        <f>IF(ISBLANK(INDEX('Capacity Template'!$C$54:$C$71,7)),"BLANK",INDEX('Capacity Template'!$C$54:$C$71,7))</f>
        <v>795</v>
      </c>
      <c r="M5">
        <f>IF(ISBLANK(INDEX('Capacity Template'!$C$54:$C$71,8)),"BLANK",INDEX('Capacity Template'!$C$54:$C$71,8))</f>
        <v>795</v>
      </c>
      <c r="N5">
        <f>IF(ISBLANK(INDEX('Capacity Template'!$C$54:$C$71,9)),"BLANK",INDEX('Capacity Template'!$C$54:$C$71,9))</f>
        <v>5340</v>
      </c>
      <c r="O5">
        <f>IF(ISBLANK(INDEX('Capacity Template'!$C$54:$C$71,10)),"BLANK",INDEX('Capacity Template'!$C$54:$C$71,10))</f>
        <v>1552800</v>
      </c>
      <c r="P5">
        <f>IF(ISBLANK(INDEX('Capacity Template'!$C$54:$C$71,11)),"BLANK",INDEX('Capacity Template'!$C$54:$C$71,11))</f>
        <v>1368</v>
      </c>
      <c r="Q5">
        <f>IF(ISBLANK(INDEX('Capacity Template'!$C$54:$C$71,12)),"BLANK",INDEX('Capacity Template'!$C$54:$C$71,12))</f>
        <v>444923</v>
      </c>
      <c r="R5">
        <f>IF(ISBLANK(INDEX('Capacity Template'!$C$54:$C$71,13)),"BLANK",INDEX('Capacity Template'!$C$54:$C$71,13))</f>
        <v>470</v>
      </c>
      <c r="S5">
        <f>IF(ISBLANK(INDEX('Capacity Template'!$C$54:$C$71,14)),"BLANK",INDEX('Capacity Template'!$C$54:$C$71,14))</f>
        <v>470</v>
      </c>
      <c r="T5">
        <f>IF(ISBLANK(INDEX('Capacity Template'!$C$54:$C$71,15)),"BLANK",INDEX('Capacity Template'!$C$54:$C$71,15))</f>
        <v>63</v>
      </c>
      <c r="U5">
        <f>IF(ISBLANK(INDEX('Capacity Template'!$C$54:$C$71,16)),"BLANK",INDEX('Capacity Template'!$C$54:$C$71,16))</f>
        <v>63</v>
      </c>
      <c r="V5">
        <f>IF(ISBLANK(INDEX('Capacity Template'!$C$54:$C$71,17)),"BLANK",INDEX('Capacity Template'!$C$54:$C$71,17))</f>
        <v>1155</v>
      </c>
      <c r="W5">
        <f>IF(ISBLANK(INDEX('Capacity Template'!$C$54:$C$71,18)),"BLANK",INDEX('Capacity Template'!$C$54:$C$71,18))</f>
        <v>1155</v>
      </c>
      <c r="X5">
        <f>IF(ISBLANK(INDEX('Capacity Template'!$D$54:$D$71,1)),"BLANK",INDEX('Capacity Template'!$D$54:$D$71,1))</f>
        <v>2158</v>
      </c>
      <c r="Y5">
        <f>IF(ISBLANK(INDEX('Capacity Template'!$D$54:$D$71,2)),"BLANK",INDEX('Capacity Template'!$D$54:$D$71,2))</f>
        <v>2158</v>
      </c>
      <c r="Z5">
        <f>IF(ISBLANK(INDEX('Capacity Template'!$D$54:$D$71,3)),"BLANK",INDEX('Capacity Template'!$D$54:$D$71,3))</f>
        <v>162</v>
      </c>
      <c r="AA5">
        <f>IF(ISBLANK(INDEX('Capacity Template'!$D$54:$D$71,4)),"BLANK",INDEX('Capacity Template'!$D$54:$D$71,4))</f>
        <v>162</v>
      </c>
      <c r="AB5">
        <f>IF(ISBLANK(INDEX('Capacity Template'!$D$54:$D$71,5)),"BLANK",INDEX('Capacity Template'!$D$54:$D$71,5))</f>
        <v>2672</v>
      </c>
      <c r="AC5">
        <f>IF(ISBLANK(INDEX('Capacity Template'!$D$54:$D$71,6)),"BLANK",INDEX('Capacity Template'!$D$54:$D$71,6))</f>
        <v>2672</v>
      </c>
      <c r="AD5">
        <f>IF(ISBLANK(INDEX('Capacity Template'!$D$54:$D$71,7)),"BLANK",INDEX('Capacity Template'!$D$54:$D$71,7))</f>
        <v>823</v>
      </c>
      <c r="AE5">
        <f>IF(ISBLANK(INDEX('Capacity Template'!$D$54:$D$71,8)),"BLANK",INDEX('Capacity Template'!$D$54:$D$71,8))</f>
        <v>823</v>
      </c>
      <c r="AF5">
        <f>IF(ISBLANK(INDEX('Capacity Template'!$D$54:$D$71,9)),"BLANK",INDEX('Capacity Template'!$D$54:$D$71,9))</f>
        <v>5480</v>
      </c>
      <c r="AG5">
        <f>IF(ISBLANK(INDEX('Capacity Template'!$D$54:$D$71,10)),"BLANK",INDEX('Capacity Template'!$D$54:$D$71,10))</f>
        <v>1527800</v>
      </c>
      <c r="AH5">
        <f>IF(ISBLANK(INDEX('Capacity Template'!$D$54:$D$71,11)),"BLANK",INDEX('Capacity Template'!$D$54:$D$71,11))</f>
        <v>1353</v>
      </c>
      <c r="AI5">
        <f>IF(ISBLANK(INDEX('Capacity Template'!$D$54:$D$71,12)),"BLANK",INDEX('Capacity Template'!$D$54:$D$71,12))</f>
        <v>464433</v>
      </c>
      <c r="AJ5">
        <f>IF(ISBLANK(INDEX('Capacity Template'!$D$54:$D$71,13)),"BLANK",INDEX('Capacity Template'!$D$54:$D$71,13))</f>
        <v>475</v>
      </c>
      <c r="AK5">
        <f>IF(ISBLANK(INDEX('Capacity Template'!$D$54:$D$71,14)),"BLANK",INDEX('Capacity Template'!$D$54:$D$71,14))</f>
        <v>475</v>
      </c>
      <c r="AL5">
        <f>IF(ISBLANK(INDEX('Capacity Template'!$D$54:$D$71,15)),"BLANK",INDEX('Capacity Template'!$D$54:$D$71,15))</f>
        <v>73</v>
      </c>
      <c r="AM5">
        <f>IF(ISBLANK(INDEX('Capacity Template'!$D$54:$D$71,16)),"BLANK",INDEX('Capacity Template'!$D$54:$D$71,16))</f>
        <v>73</v>
      </c>
      <c r="AN5">
        <f>IF(ISBLANK(INDEX('Capacity Template'!$D$54:$D$71,17)),"BLANK",INDEX('Capacity Template'!$D$54:$D$71,17))</f>
        <v>1071</v>
      </c>
      <c r="AO5">
        <f>IF(ISBLANK(INDEX('Capacity Template'!$D$54:$D$71,18)),"BLANK",INDEX('Capacity Template'!$D$54:$D$71,18))</f>
        <v>1071</v>
      </c>
      <c r="AP5">
        <f>IF(ISBLANK(INDEX('Capacity Template'!$E$54:$E$71,1)),"BLANK",INDEX('Capacity Template'!$E$54:$E$71,1))</f>
        <v>2160</v>
      </c>
      <c r="AQ5">
        <f>IF(ISBLANK(INDEX('Capacity Template'!$E$54:$E$71,2)),"BLANK",INDEX('Capacity Template'!$E$54:$E$71,2))</f>
        <v>2160</v>
      </c>
      <c r="AR5">
        <f>IF(ISBLANK(INDEX('Capacity Template'!$E$54:$E$71,3)),"BLANK",INDEX('Capacity Template'!$E$54:$E$71,3))</f>
        <v>162</v>
      </c>
      <c r="AS5">
        <f>IF(ISBLANK(INDEX('Capacity Template'!$E$54:$E$71,4)),"BLANK",INDEX('Capacity Template'!$E$54:$E$71,4))</f>
        <v>162</v>
      </c>
      <c r="AT5">
        <f>IF(ISBLANK(INDEX('Capacity Template'!$E$54:$E$71,5)),"BLANK",INDEX('Capacity Template'!$E$54:$E$71,5))</f>
        <v>2700</v>
      </c>
      <c r="AU5">
        <f>IF(ISBLANK(INDEX('Capacity Template'!$E$54:$E$71,6)),"BLANK",INDEX('Capacity Template'!$E$54:$E$71,6))</f>
        <v>2700</v>
      </c>
      <c r="AV5">
        <f>IF(ISBLANK(INDEX('Capacity Template'!$E$54:$E$71,7)),"BLANK",INDEX('Capacity Template'!$E$54:$E$71,7))</f>
        <v>795</v>
      </c>
      <c r="AW5">
        <f>IF(ISBLANK(INDEX('Capacity Template'!$E$54:$E$71,8)),"BLANK",INDEX('Capacity Template'!$E$54:$E$71,8))</f>
        <v>795</v>
      </c>
      <c r="AX5">
        <f>IF(ISBLANK(INDEX('Capacity Template'!$E$54:$E$71,9)),"BLANK",INDEX('Capacity Template'!$E$54:$E$71,9))</f>
        <v>5750</v>
      </c>
      <c r="AY5">
        <f>IF(ISBLANK(INDEX('Capacity Template'!$E$54:$E$71,10)),"BLANK",INDEX('Capacity Template'!$E$54:$E$71,10))</f>
        <v>1600000</v>
      </c>
      <c r="AZ5">
        <f>IF(ISBLANK(INDEX('Capacity Template'!$E$54:$E$71,11)),"BLANK",INDEX('Capacity Template'!$E$54:$E$71,11))</f>
        <v>1355</v>
      </c>
      <c r="BA5">
        <f>IF(ISBLANK(INDEX('Capacity Template'!$E$54:$E$71,12)),"BLANK",INDEX('Capacity Template'!$E$54:$E$71,12))</f>
        <v>470000</v>
      </c>
      <c r="BB5">
        <f>IF(ISBLANK(INDEX('Capacity Template'!$E$54:$E$71,13)),"BLANK",INDEX('Capacity Template'!$E$54:$E$71,13))</f>
        <v>535</v>
      </c>
      <c r="BC5">
        <f>IF(ISBLANK(INDEX('Capacity Template'!$E$54:$E$71,14)),"BLANK",INDEX('Capacity Template'!$E$54:$E$71,14))</f>
        <v>535</v>
      </c>
      <c r="BD5">
        <f>IF(ISBLANK(INDEX('Capacity Template'!$E$54:$E$71,15)),"BLANK",INDEX('Capacity Template'!$E$54:$E$71,15))</f>
        <v>100</v>
      </c>
      <c r="BE5">
        <f>IF(ISBLANK(INDEX('Capacity Template'!$E$54:$E$71,16)),"BLANK",INDEX('Capacity Template'!$E$54:$E$71,16))</f>
        <v>100</v>
      </c>
      <c r="BF5">
        <f>IF(ISBLANK(INDEX('Capacity Template'!$E$54:$E$71,17)),"BLANK",INDEX('Capacity Template'!$E$54:$E$71,17))</f>
        <v>1300</v>
      </c>
      <c r="BG5">
        <f>IF(ISBLANK(INDEX('Capacity Template'!$E$54:$E$71,18)),"BLANK",INDEX('Capacity Template'!$E$54:$E$71,18))</f>
        <v>1300</v>
      </c>
      <c r="BH5" t="str">
        <f>IF(ISBLANK(INDEX('Capacity Template'!$F$54:$F$71,1)),"BLANK",INDEX('Capacity Template'!$F$54:$F$71,1))</f>
        <v xml:space="preserve">Demand is in line with that reported for 22/23, so we are forecasting maintaining our commissioned total during 23/24.  </v>
      </c>
      <c r="BI5" t="str">
        <f>IF(ISBLANK(INDEX('Capacity Template'!$F$54:$F$71,2)),"BLANK",INDEX('Capacity Template'!$F$54:$F$71,2))</f>
        <v xml:space="preserve">We currently spot purchase beds, so we buy a new bed for each new client supported </v>
      </c>
      <c r="BJ5" t="str">
        <f>IF(ISBLANK(INDEX('Capacity Template'!$F$54:$F$71,3)),"BLANK",INDEX('Capacity Template'!$F$54:$F$71,3))</f>
        <v xml:space="preserve">Fairly static client cohort and demand profile. </v>
      </c>
      <c r="BK5" t="str">
        <f>IF(ISBLANK(INDEX('Capacity Template'!$F$54:$F$71,4)),"BLANK",INDEX('Capacity Template'!$F$54:$F$71,4))</f>
        <v>BLANK</v>
      </c>
      <c r="BL5" t="str">
        <f>IF(ISBLANK(INDEX('Capacity Template'!$F$54:$F$71,5)),"BLANK",INDEX('Capacity Template'!$F$54:$F$71,5))</f>
        <v xml:space="preserve">We are seeing an increase in demand for residential care. </v>
      </c>
      <c r="BM5" t="str">
        <f>IF(ISBLANK(INDEX('Capacity Template'!$F$54:$F$71,6)),"BLANK",INDEX('Capacity Template'!$F$54:$F$71,6))</f>
        <v>BLANK</v>
      </c>
      <c r="BN5" t="str">
        <f>IF(ISBLANK(INDEX('Capacity Template'!$F$54:$F$71,7)),"BLANK",INDEX('Capacity Template'!$F$54:$F$71,7))</f>
        <v xml:space="preserve">It is our intent to reduce the number of residential care placements </v>
      </c>
      <c r="BO5" t="str">
        <f>IF(ISBLANK(INDEX('Capacity Template'!$F$54:$F$71,8)),"BLANK",INDEX('Capacity Template'!$F$54:$F$71,8))</f>
        <v>BLANK</v>
      </c>
      <c r="BP5" t="str">
        <f>IF(ISBLANK(INDEX('Capacity Template'!$F$54:$F$71,9)),"BLANK",INDEX('Capacity Template'!$F$54:$F$71,9))</f>
        <v xml:space="preserve">Demand for homecare services is increasing and we are forecasting continued high growth this financial year. </v>
      </c>
      <c r="BQ5" t="str">
        <f>IF(ISBLANK(INDEX('Capacity Template'!$F$54:$F$71,10)),"BLANK",INDEX('Capacity Template'!$F$54:$F$71,10))</f>
        <v xml:space="preserve">This calculation is based on commissioned hours. There is ongoing work to right size packages of care with individuals. </v>
      </c>
      <c r="BR5" t="str">
        <f>IF(ISBLANK(INDEX('Capacity Template'!$F$54:$F$71,11)),"BLANK",INDEX('Capacity Template'!$F$54:$F$71,11))</f>
        <v xml:space="preserve">Client numbers are relatively stable but complexity and cost is increasing. </v>
      </c>
      <c r="BS5" t="str">
        <f>IF(ISBLANK(INDEX('Capacity Template'!$F$54:$F$71,12)),"BLANK",INDEX('Capacity Template'!$F$54:$F$71,12))</f>
        <v>BLANK</v>
      </c>
      <c r="BT5" t="str">
        <f>IF(ISBLANK(INDEX('Capacity Template'!$F$54:$F$71,13)),"BLANK",INDEX('Capacity Template'!$F$54:$F$71,13))</f>
        <v xml:space="preserve">110 additional units will be available in 23/24. % occupancy by people with comissioned care is planned to be 60%. </v>
      </c>
      <c r="BU5" t="str">
        <f>IF(ISBLANK(INDEX('Capacity Template'!$F$54:$F$71,14)),"BLANK",INDEX('Capacity Template'!$F$54:$F$71,14))</f>
        <v>BLANK</v>
      </c>
      <c r="BV5" t="str">
        <f>IF(ISBLANK(INDEX('Capacity Template'!$F$54:$F$71,15)),"BLANK",INDEX('Capacity Template'!$F$54:$F$71,15))</f>
        <v>Intent is to increase the overall number of Extra Care beds open to people aged 18-64</v>
      </c>
      <c r="BW5" t="str">
        <f>IF(ISBLANK(INDEX('Capacity Template'!$F$54:$F$71,16)),"BLANK",INDEX('Capacity Template'!$F$54:$F$71,16))</f>
        <v>BLANK</v>
      </c>
      <c r="BX5" t="str">
        <f>IF(ISBLANK(INDEX('Capacity Template'!$F$54:$F$71,17)),"BLANK",INDEX('Capacity Template'!$F$54:$F$71,17))</f>
        <v>Intent is to increase the overall number of Supported Living beds open to people aged 18 to 64.</v>
      </c>
      <c r="BY5" t="str">
        <f>IF(ISBLANK(INDEX('Capacity Template'!$F$54:$F$71,18)),"BLANK",INDEX('Capacity Template'!$F$54:$F$71,18))</f>
        <v>BLANK</v>
      </c>
      <c r="BZ5">
        <f>IF(ISBLANK(INDEX('Capacity Template'!$C$75:$C$92,1)),"BLANK",INDEX('Capacity Template'!$C$75:$C$92,1))</f>
        <v>2560</v>
      </c>
      <c r="CA5">
        <f>IF(ISBLANK(INDEX('Capacity Template'!$C$75:$C$92,2)),"BLANK",INDEX('Capacity Template'!$C$75:$C$92,2))</f>
        <v>1778</v>
      </c>
      <c r="CB5">
        <f>IF(ISBLANK(INDEX('Capacity Template'!$C$75:$C$92,3)),"BLANK",INDEX('Capacity Template'!$C$75:$C$92,3))</f>
        <v>180</v>
      </c>
      <c r="CC5">
        <f>IF(ISBLANK(INDEX('Capacity Template'!$C$75:$C$92,4)),"BLANK",INDEX('Capacity Template'!$C$75:$C$92,4))</f>
        <v>163</v>
      </c>
      <c r="CD5">
        <f>IF(ISBLANK(INDEX('Capacity Template'!$C$75:$C$92,5)),"BLANK",INDEX('Capacity Template'!$C$75:$C$92,5))</f>
        <v>3056</v>
      </c>
      <c r="CE5">
        <f>IF(ISBLANK(INDEX('Capacity Template'!$C$75:$C$92,6)),"BLANK",INDEX('Capacity Template'!$C$75:$C$92,6))</f>
        <v>2056</v>
      </c>
      <c r="CF5">
        <f>IF(ISBLANK(INDEX('Capacity Template'!$C$75:$C$92,7)),"BLANK",INDEX('Capacity Template'!$C$75:$C$92,7))</f>
        <v>865</v>
      </c>
      <c r="CG5">
        <f>IF(ISBLANK(INDEX('Capacity Template'!$C$75:$C$92,8)),"BLANK",INDEX('Capacity Template'!$C$75:$C$92,8))</f>
        <v>850</v>
      </c>
      <c r="CH5">
        <f>IF(ISBLANK(INDEX('Capacity Template'!$C$75:$C$92,9)),"BLANK",INDEX('Capacity Template'!$C$75:$C$92,9))</f>
        <v>6350</v>
      </c>
      <c r="CI5">
        <f>IF(ISBLANK(INDEX('Capacity Template'!$C$75:$C$92,10)),"BLANK",INDEX('Capacity Template'!$C$75:$C$92,10))</f>
        <v>162000</v>
      </c>
      <c r="CJ5">
        <f>IF(ISBLANK(INDEX('Capacity Template'!$C$75:$C$92,11)),"BLANK",INDEX('Capacity Template'!$C$75:$C$92,11))</f>
        <v>1400</v>
      </c>
      <c r="CK5">
        <f>IF(ISBLANK(INDEX('Capacity Template'!$C$75:$C$92,12)),"BLANK",INDEX('Capacity Template'!$C$75:$C$92,12))</f>
        <v>37000</v>
      </c>
      <c r="CL5">
        <f>IF(ISBLANK(INDEX('Capacity Template'!$C$75:$C$92,13)),"BLANK",INDEX('Capacity Template'!$C$75:$C$92,13))</f>
        <v>681</v>
      </c>
      <c r="CM5">
        <f>IF(ISBLANK(INDEX('Capacity Template'!$C$75:$C$92,14)),"BLANK",INDEX('Capacity Template'!$C$75:$C$92,14))</f>
        <v>489</v>
      </c>
      <c r="CN5">
        <f>IF(ISBLANK(INDEX('Capacity Template'!$C$75:$C$92,15)),"BLANK",INDEX('Capacity Template'!$C$75:$C$92,15))</f>
        <v>100</v>
      </c>
      <c r="CO5">
        <f>IF(ISBLANK(INDEX('Capacity Template'!$C$75:$C$92,16)),"BLANK",INDEX('Capacity Template'!$C$75:$C$92,16))</f>
        <v>100</v>
      </c>
      <c r="CP5">
        <f>IF(ISBLANK(INDEX('Capacity Template'!$C$75:$C$92,17)),"BLANK",INDEX('Capacity Template'!$C$75:$C$92,17))</f>
        <v>1300</v>
      </c>
      <c r="CQ5">
        <f>IF(ISBLANK(INDEX('Capacity Template'!$C$75:$C$92,18)),"BLANK",INDEX('Capacity Template'!$C$75:$C$92,18))</f>
        <v>1216</v>
      </c>
      <c r="CR5">
        <f>IF(ISBLANK(INDEX('Capacity Template'!$D$75:$D$92,1)),"BLANK",INDEX('Capacity Template'!$D$75:$D$92,1))</f>
        <v>84</v>
      </c>
      <c r="CS5">
        <f>IF(ISBLANK(INDEX('Capacity Template'!$D$75:$D$92,2)),"BLANK",INDEX('Capacity Template'!$D$75:$D$92,2))</f>
        <v>75</v>
      </c>
      <c r="CT5">
        <f>IF(ISBLANK(INDEX('Capacity Template'!$D$75:$D$92,3)),"BLANK",INDEX('Capacity Template'!$D$75:$D$92,3))</f>
        <v>90</v>
      </c>
      <c r="CU5">
        <f>IF(ISBLANK(INDEX('Capacity Template'!$D$75:$D$92,4)),"BLANK",INDEX('Capacity Template'!$D$75:$D$92,4))</f>
        <v>98</v>
      </c>
      <c r="CV5">
        <f>IF(ISBLANK(INDEX('Capacity Template'!$D$75:$D$92,5)),"BLANK",INDEX('Capacity Template'!$D$75:$D$92,5))</f>
        <v>88</v>
      </c>
      <c r="CW5">
        <f>IF(ISBLANK(INDEX('Capacity Template'!$D$75:$D$92,6)),"BLANK",INDEX('Capacity Template'!$D$75:$D$92,6))</f>
        <v>83</v>
      </c>
      <c r="CX5">
        <f>IF(ISBLANK(INDEX('Capacity Template'!$D$75:$D$92,7)),"BLANK",INDEX('Capacity Template'!$D$75:$D$92,7))</f>
        <v>92</v>
      </c>
      <c r="CY5">
        <f>IF(ISBLANK(INDEX('Capacity Template'!$D$75:$D$92,8)),"BLANK",INDEX('Capacity Template'!$D$75:$D$92,8))</f>
        <v>99</v>
      </c>
      <c r="CZ5">
        <f>IF(ISBLANK(INDEX('Capacity Template'!$D$75:$D$92,9)),"BLANK",INDEX('Capacity Template'!$D$75:$D$92,9))</f>
        <v>90</v>
      </c>
      <c r="DA5">
        <f>IF(ISBLANK(INDEX('Capacity Template'!$D$75:$D$92,10)),"BLANK",INDEX('Capacity Template'!$D$75:$D$92,10))</f>
        <v>90</v>
      </c>
      <c r="DB5">
        <f>IF(ISBLANK(INDEX('Capacity Template'!$D$75:$D$92,11)),"BLANK",INDEX('Capacity Template'!$D$75:$D$92,11))</f>
        <v>96</v>
      </c>
      <c r="DC5">
        <f>IF(ISBLANK(INDEX('Capacity Template'!$D$75:$D$92,12)),"BLANK",INDEX('Capacity Template'!$D$75:$D$92,12))</f>
        <v>92</v>
      </c>
      <c r="DD5">
        <f>IF(ISBLANK(INDEX('Capacity Template'!$D$75:$D$92,13)),"BLANK",INDEX('Capacity Template'!$D$75:$D$92,13))</f>
        <v>78</v>
      </c>
      <c r="DE5">
        <f>IF(ISBLANK(INDEX('Capacity Template'!$D$75:$D$92,14)),"BLANK",INDEX('Capacity Template'!$D$75:$D$92,14))</f>
        <v>98</v>
      </c>
      <c r="DF5">
        <f>IF(ISBLANK(INDEX('Capacity Template'!$D$75:$D$92,15)),"BLANK",INDEX('Capacity Template'!$D$75:$D$92,15))</f>
        <v>100</v>
      </c>
      <c r="DG5">
        <f>IF(ISBLANK(INDEX('Capacity Template'!$D$75:$D$92,16)),"BLANK",INDEX('Capacity Template'!$D$75:$D$92,16))</f>
        <v>100</v>
      </c>
      <c r="DH5">
        <f>IF(ISBLANK(INDEX('Capacity Template'!$D$75:$D$92,17)),"BLANK",INDEX('Capacity Template'!$D$75:$D$92,17))</f>
        <v>100</v>
      </c>
      <c r="DI5">
        <f>IF(ISBLANK(INDEX('Capacity Template'!$D$75:$D$92,18)),"BLANK",INDEX('Capacity Template'!$D$75:$D$92,18))</f>
        <v>95</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A - Capacity situation means most people have to wait for support and / or receive alternative support.</v>
      </c>
      <c r="DU5" t="str">
        <f>IF(ISBLANK(INDEX('Capacity Template'!$E$75:$E$92,12)),"BLANK",INDEX('Capacity Template'!$E$75:$E$92,12))</f>
        <v>A - Capacity situation means most people have to wait for support and / or receive alternative support.</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f0241f-2c92-46f0-99f7-4999f94e2b46">
      <UserInfo>
        <DisplayName>Coughlan, Cara</DisplayName>
        <AccountId>45334</AccountId>
        <AccountType/>
      </UserInfo>
      <UserInfo>
        <DisplayName>Archer, Katelin</DisplayName>
        <AccountId>50201</AccountId>
        <AccountType/>
      </UserInfo>
    </SharedWithUsers>
    <lcf76f155ced4ddcb4097134ff3c332f xmlns="428896cb-91db-424d-8502-5605734da888">
      <Terms xmlns="http://schemas.microsoft.com/office/infopath/2007/PartnerControls"/>
    </lcf76f155ced4ddcb4097134ff3c332f>
    <Declared xmlns="428896cb-91db-424d-8502-5605734da888" xsi:nil="true"/>
    <IconOverlay xmlns="http://schemas.microsoft.com/sharepoint/v4" xsi:nil="true"/>
    <DPIA2023 xmlns="428896cb-91db-424d-8502-5605734da888" xsi:nil="true"/>
    <_dlc_DocId xmlns="a3f0241f-2c92-46f0-99f7-4999f94e2b46">SGDOCID-37648927-13122667</_dlc_DocId>
    <_dlc_DocIdUrl xmlns="a3f0241f-2c92-46f0-99f7-4999f94e2b46">
      <Url>https://hants.sharepoint.com/sites/SG/_layouts/15/DocIdRedir.aspx?ID=SGDOCID-37648927-13122667</Url>
      <Description>SGDOCID-37648927-13122667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927161FAA55942B4C46DFE6D9843AE" ma:contentTypeVersion="253" ma:contentTypeDescription="Create a new document." ma:contentTypeScope="" ma:versionID="24fe7d420940be85fb95488167e21731">
  <xsd:schema xmlns:xsd="http://www.w3.org/2001/XMLSchema" xmlns:xs="http://www.w3.org/2001/XMLSchema" xmlns:p="http://schemas.microsoft.com/office/2006/metadata/properties" xmlns:ns1="http://schemas.microsoft.com/sharepoint/v3" xmlns:ns2="a3f0241f-2c92-46f0-99f7-4999f94e2b46" xmlns:ns3="428896cb-91db-424d-8502-5605734da888" xmlns:ns4="http://schemas.microsoft.com/sharepoint/v4" targetNamespace="http://schemas.microsoft.com/office/2006/metadata/properties" ma:root="true" ma:fieldsID="dc13a1a2936f539ca6e9222ccc48f2a2" ns1:_="" ns2:_="" ns3:_="" ns4:_="">
    <xsd:import namespace="http://schemas.microsoft.com/sharepoint/v3"/>
    <xsd:import namespace="a3f0241f-2c92-46f0-99f7-4999f94e2b46"/>
    <xsd:import namespace="428896cb-91db-424d-8502-5605734da88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IconOverlay" minOccurs="0"/>
                <xsd:element ref="ns1:_vti_ItemDeclaredRecord" minOccurs="0"/>
                <xsd:element ref="ns1:_vti_ItemHoldRecordStatus" minOccurs="0"/>
                <xsd:element ref="ns2:SharedWithUsers" minOccurs="0"/>
                <xsd:element ref="ns2:SharedWithDetails" minOccurs="0"/>
                <xsd:element ref="ns3:Declared" minOccurs="0"/>
                <xsd:element ref="ns3:Declared_x003a_Declared_x0020_Record"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3:DPIA2023"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8" nillable="true" ma:displayName="Declared Record" ma:hidden="true" ma:internalName="_vti_ItemDeclaredRecord" ma:readOnly="true">
      <xsd:simpleType>
        <xsd:restriction base="dms:DateTime"/>
      </xsd:simpleType>
    </xsd:element>
    <xsd:element name="_vti_ItemHoldRecordStatus" ma:index="1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f0241f-2c92-46f0-99f7-4999f94e2b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8896cb-91db-424d-8502-5605734da8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Declared" ma:index="22" nillable="true" ma:displayName="Declared" ma:list="{428896cb-91db-424d-8502-5605734da888}" ma:internalName="Declared" ma:showField="Title">
      <xsd:simpleType>
        <xsd:restriction base="dms:Lookup"/>
      </xsd:simpleType>
    </xsd:element>
    <xsd:element name="Declared_x003a_Declared_x0020_Record" ma:index="23" nillable="true" ma:displayName="Declared:Declared Record" ma:list="{428896cb-91db-424d-8502-5605734da888}" ma:internalName="Declared_x003a_Declared_x0020_Record" ma:readOnly="true" ma:showField="_vti_ItemDeclaredRecord" ma:web="a3f0241f-2c92-46f0-99f7-4999f94e2b46">
      <xsd:simpleType>
        <xsd:restriction base="dms:Lookup"/>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element name="DPIA2023" ma:index="29" nillable="true" ma:displayName="DPIA 2023" ma:format="Dropdown" ma:internalName="DPIA2023">
      <xsd:simpleType>
        <xsd:restriction base="dms:Text">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c5dbf34-c73a-430c-9290-9174ad7877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EC2A482-DF6E-4614-90B0-810311764AFE}">
  <ds:schemaRefs>
    <ds:schemaRef ds:uri="http://schemas.microsoft.com/office/2006/metadata/properties"/>
    <ds:schemaRef ds:uri="http://purl.org/dc/elements/1.1/"/>
    <ds:schemaRef ds:uri="http://schemas.microsoft.com/sharepoint/v4"/>
    <ds:schemaRef ds:uri="http://schemas.openxmlformats.org/package/2006/metadata/core-properties"/>
    <ds:schemaRef ds:uri="428896cb-91db-424d-8502-5605734da888"/>
    <ds:schemaRef ds:uri="http://purl.org/dc/terms/"/>
    <ds:schemaRef ds:uri="a3f0241f-2c92-46f0-99f7-4999f94e2b46"/>
    <ds:schemaRef ds:uri="http://schemas.microsoft.com/office/infopath/2007/PartnerControls"/>
    <ds:schemaRef ds:uri="http://schemas.microsoft.com/office/2006/documentManagement/typ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221A410C-664F-49FC-8C65-E98874530D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f0241f-2c92-46f0-99f7-4999f94e2b46"/>
    <ds:schemaRef ds:uri="428896cb-91db-424d-8502-5605734da88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7115FE-11DB-4515-879D-EDD1BAC28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2023-09-07T12:46:11Z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0x010100C8927161FAA55942B4C46DFE6D9843AE</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_dlc_DocIdItemGuid">
    <vt:lpwstr>9115fa55-77d2-47f3-ab8d-ba554d0233a3</vt:lpwstr>
  </property>
</Properties>
</file>