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66925"/>
  <xr:revisionPtr revIDLastSave="0" documentId="8_{1EF24C4C-4804-424F-B445-4A0987229553}" xr6:coauthVersionLast="36" xr6:coauthVersionMax="36" xr10:uidLastSave="{00000000-0000-0000-0000-000000000000}"/>
  <bookViews>
    <workbookView xWindow="0" yWindow="0" windowWidth="19200" windowHeight="7550" firstSheet="1"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<sst xmlns="http://schemas.openxmlformats.org/spreadsheetml/2006/main" count="428" uniqueCount="404">
  <si>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</si>
  <si>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</si>
  <si>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</si>
  <si>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</si>
  <si>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</si>
  <si>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</si>
  <si>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</si>
  <si>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</si>
  <si>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</si>
  <si>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</si>
  <si>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</si>
  <si>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</si>
  <si>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</si>
  <si>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</si>
  <si>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</si>
  <si>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</si>
  <si>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</si>
  <si>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</si>
  <si>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</si>
  <si>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</si>
  <si>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</si>
  <si>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</si>
  <si>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</si>
  <si>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</si>
  <si>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</si>
  <si>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</si>
  <si>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</si>
  <si>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</si>
  <si>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</si>
  <si>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</si>
  <si>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</si>
  <si>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</si>
  <si>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Swindon</t>
  </si>
  <si>
    <t>Total MSIF Workforce Fund allocation</t>
  </si>
  <si>
    <t>(2) Please enter the details of the person completing this form.</t>
  </si>
  <si>
    <t>Name</t>
  </si>
  <si>
    <t>Joy Kennard</t>
  </si>
  <si>
    <t>Email address</t>
  </si>
  <si>
    <t>jkennard@swindon.gov.uk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</si>
  <si>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</si>
  <si>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</si>
  <si>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</si>
  <si>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</si>
  <si>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</si>
  <si>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</si>
  <si>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</si>
  <si>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</si>
  <si>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</si>
  <si>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</si>
  <si>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</si>
  <si>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</si>
  <si>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</si>
  <si>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</si>
  <si>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</si>
  <si>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</si>
  <si>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</si>
  <si>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</si>
  <si>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</si>
  <si>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</si>
  <si>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</si>
  <si>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</si>
  <si>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</si>
  <si>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 xml:space="preserve">The medium-term budget planning for 2023/2024 for provider uplifts was planned to be 8%, however the annual uplift for 2023/2024 negotiation discussions with Swindon market providers resulted in an increase of 12%. This added an additional in year budget pressure in excess of £3m to the Adult budget. The 12% annual uplift to providers was across all of the market including care at home (domiciliary care), over 65 and working age care homes. The MSIF Workforce Fund has contributed to this budget pressure in 2023/24 though an alignment of 80% of the total allocation. There is still a remaining budget pressure within Adults of £2,064,072.80 resulting from the annual uplifts, alongside increased budget pressures from demand and savings to be delivered in 2023/2024. 
The impact of the 12% increase was well received by the provider market and has led to an increase in the stability of the workforce. Agencies staffing is being reduced across all services and many services are reporting no or minimal use of agency staff. The combination of the national living wage increase with high rates of inflation, alongside the workforce challenges were significant issues for our market. The 12% uplift (matched by health) has provided increased stability to the permanency of the workforce as well as increased market sustainability. Our lead provider for care at home has been reporting an incremental increase in their ability, and that of their sub-contractors, to recruit and retain their workforce.
The Pay and Reward review process has concluded across all roles in Swindon Borough Council and implemented in September 2023.The outcome has been a Council wide increase of salaries by £4m. The process objectives were to 'level up' both terms and conditions and also salaries to ensure that those of the Council are equitable to those across the wider employment market. Whilst this has come at an increased cost to overall salary budgets in Adults Social Care, in the region of £400,000, the anticipated impact will be an increased ability to recruit to vacancies and moreover the ability to retain social care workforce as the salaries and terms and conditions are more comparable to those of other local authorities. The £233,981 and 20% allocation from the MSIF Workforce Fund contributes to this and will over the course of the year impact on both recruitment and retention. The vacancy factor has reduced from 27% to 22%. Pay and Reward has prompted another piece of work to convert locums to permanent and this is already having an impact.
The impact of a more stable and permanent workforce will impact on the ability of social care teams to reduce waiting times, which are triaged, and also improve the rate of reviews completed.                                                                                                                     </t>
  </si>
  <si>
    <t>(2) How do your capacity plans and planned use of the fund outlined in question 1 align with NHS winter plans? (500 words maximum)</t>
  </si>
  <si>
    <t>Urgent and Emergency Care and Flow planning for Winter 23/24 started earlier in BSW ICS this year compared to previous years starting in January 2023  when NHS England published the delivery plan for recovering urgent and emergency care (UEC) which set two ambitions for 23/24 and into 24/25.  
Integrated Care Alliance in Swindon carried out a self-assessment in July 23 against nine of the high impact interventions as in the delivery plan for recovering urgent and emergency care services. The aim was to identify the maturity of services and strengthen improvement plans ahead of Winter and to inform winter planning.
The draft ICA winter plan for Swindon, builds on the BSW UEC Winter Plan with additional and local information.
The key areas in the winter plan are as follows;
1.	Demand and Capacity modelling	2.	Non-Criteria to Reside
3.	Length of Stay	4.	Ambulance Handover
5.	Home First/ The Swindon ICA Discharge Hub	6.	The Swindon ICA Flow Transformation Team
7.	Discharge and Surge Capacity Plans	8.	 Virtual Ward/Hospital@Home
9.	Intermediate Care –  Better Care Fund	10.	 Intermediate Care Review
11.	Swindon Care Homes	12.	Acute Respiratory Infection Hubs
13.	Primary Care	14.	Children and Young People
15.	Mental Health	16.	Falls and Frailty
17.	End of Life/ Palliative Care	
All areas of the plan are dependant on the joint working of the provider market is Swindon and their winter own 
planning in order to be able to respond from the acute/community. The social care workforce stability and capacity are also critical to flows across the system.  
The Home First Discharge approach has been nominated for an award for its multi-disciplinary and integrated working model, which includes our Lead Provider for care at home. It is this that is being built on within the winter plan. Swindon system has not had any issues or risks relating to the supply of care at home (domiciliary care) since the contract began in 2018.There is 7-day working within the Discharge Hub with Home First discharges facilitated as in the week. Trusted assessors also have 7-day coverage. Throughout winter and beyond, the Home First pathway will be expanded to include more complex discharges and a strengthening of the links with NHS@Home/Virtual Ward and HomeLine.
Discharge and Surge Capacity Plans links to the Lead Provider’s winter planning through the ability to maintain capacity across the subcontractors to respond; past years’ planning has been successful. Scoping of technology opportunities across night support is in progress.
A floor in a nursing home has come back into the market and will add additional capacity for funded and self-funder beds. The Care Coordination Centre/Navigation Hub supports care homes across 7 days and with Urgent Community Response is preventing hospital admissions.
The BCF alignment to intermediate care is part of the overall demand and capacity planning and has been cited as an exemplar. There has a public health winter readiness event held for providers alongside vaccination for both staff and residents of care homes.</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</si>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</sst>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1" zoomScaleNormal="100" workbookViewId="0">
      <selection activeCell="C8" sqref="C8"/>
    </sheetView>
  </sheetViews>
  <sheetFormatPr defaultRowHeight="14.5" x14ac:dyDescent="0.35"/>
  <cols>
    <col min="1" max="1" width="120.81640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8"/>
      <c r="C2" s="28"/>
      <c r="D2" s="28"/>
      <c r="E2" s="28"/>
      <c r="F2" s="28"/>
      <c r="G2" s="28"/>
      <c r="H2" s="28"/>
      <c r="I2" s="28"/>
      <c r="J2" s="28"/>
      <c r="K2" s="28"/>
      <c r="L2" s="28"/>
      <c r="M2" s="28"/>
    </row>
    <row r="3" spans="1:13" ht="15.5" x14ac:dyDescent="0.35">
      <c r="A3" s="4" t="s">
        <v>1</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2</v>
      </c>
      <c r="C5" s="28"/>
      <c r="D5" s="28"/>
      <c r="E5" s="28"/>
      <c r="F5" s="28"/>
      <c r="G5" s="28"/>
      <c r="H5" s="28"/>
      <c r="I5" s="28"/>
      <c r="J5" s="28"/>
      <c r="K5" s="28"/>
      <c r="L5" s="28"/>
      <c r="M5" s="28"/>
    </row>
    <row r="6" spans="1:13" ht="15.5" x14ac:dyDescent="0.35">
      <c r="A6" s="29" t="s">
        <v>3</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4</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5</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7</v>
      </c>
      <c r="C14" s="28"/>
      <c r="D14" s="28"/>
      <c r="E14" s="28"/>
      <c r="F14" s="28"/>
      <c r="G14" s="28"/>
      <c r="H14" s="28"/>
      <c r="I14" s="28"/>
      <c r="J14" s="28"/>
      <c r="K14" s="28"/>
      <c r="L14" s="28"/>
      <c r="M14" s="28"/>
    </row>
    <row r="15" spans="1:13" ht="61.5" customHeight="1" x14ac:dyDescent="0.35">
      <c r="A15" s="45" t="s">
        <v>8</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9</v>
      </c>
      <c r="C19" s="4" t="s">
        <v>10</v>
      </c>
    </row>
    <row r="20" spans="1:13" ht="15.5" x14ac:dyDescent="0.35">
      <c r="A20" s="4" t="s">
        <v>11</v>
      </c>
    </row>
    <row r="21" spans="1:13" ht="15.5" x14ac:dyDescent="0.35">
      <c r="A21" s="30" t="s">
        <v>12</v>
      </c>
      <c r="B21" s="31">
        <f>IF('Spend return'!B18="",0,1)</f>
        <v>1</v>
      </c>
      <c r="C21" s="32" t="str">
        <f t="shared" ref="C21:C26" si="0">IF(B21=1,"Yes","No")</f>
        <v>Yes</v>
      </c>
    </row>
    <row r="22" spans="1:13" ht="15.5" x14ac:dyDescent="0.35">
      <c r="A22" s="33" t="s">
        <v>13</v>
      </c>
      <c r="B22" s="34">
        <f>IF(ISBLANK('Spend return'!B24),0,1)*IF(ISNUMBER(SEARCH("@",'Spend return'!B25)),1,0)</f>
        <v>1</v>
      </c>
      <c r="C22" s="35" t="str">
        <f t="shared" si="0"/>
        <v>Yes</v>
      </c>
    </row>
    <row r="23" spans="1:13" ht="15.5" x14ac:dyDescent="0.35">
      <c r="A23" s="33" t="s">
        <v>14</v>
      </c>
      <c r="B23" s="34">
        <f>IF('Spend return'!B30="Yes - the funding has been allocated in full to adult social care",1,0)</f>
        <v>1</v>
      </c>
      <c r="C23" s="35" t="str">
        <f t="shared" si="0"/>
        <v>Yes</v>
      </c>
    </row>
    <row r="24" spans="1:13" ht="15.5" x14ac:dyDescent="0.35">
      <c r="A24" s="33" t="s">
        <v>15</v>
      </c>
      <c r="B24" s="34">
        <f>IF(OR('Spend return'!B35="Yes - we are targeting this area",'Spend return'!B36="Yes - we are targeting this area",'Spend return'!B37="Yes - we are targeting this area"),1,0)</f>
        <v>1</v>
      </c>
      <c r="C24" s="35" t="str">
        <f t="shared" si="0"/>
        <v>Yes</v>
      </c>
    </row>
    <row r="25" spans="1:13" ht="15.5" x14ac:dyDescent="0.3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17</v>
      </c>
      <c r="B26" s="36">
        <f>IFERROR(IF(AND('Spend return'!B45&gt;='Spend return'!B19-100,'Spend return'!B45&lt;='Spend return'!B19+100),1,0),0)</f>
        <v>1</v>
      </c>
      <c r="C26" s="37" t="str">
        <f t="shared" si="0"/>
        <v>Yes</v>
      </c>
    </row>
    <row r="27" spans="1:13" ht="15.5" x14ac:dyDescent="0.35">
      <c r="A27" s="4" t="s">
        <v>18</v>
      </c>
    </row>
    <row r="28" spans="1:13" ht="15.5" x14ac:dyDescent="0.35">
      <c r="A28" s="30" t="s">
        <v>19</v>
      </c>
      <c r="B28" s="38">
        <f>IF(ISBLANK('Qualitative report'!A19),0,1)</f>
        <v>1</v>
      </c>
      <c r="C28" s="32" t="str">
        <f>IF(B28=1,"Yes","No")</f>
        <v>Yes</v>
      </c>
    </row>
    <row r="29" spans="1:13" ht="15.5" x14ac:dyDescent="0.3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topLeftCell="B26" workbookViewId="0">
      <selection activeCell="B37" sqref="B37"/>
    </sheetView>
  </sheetViews>
  <sheetFormatPr defaultRowHeight="14.5" x14ac:dyDescent="0.35"/>
  <cols>
    <col min="1" max="1" width="120.81640625" style="1" customWidth="1"/>
    <col min="2" max="2" width="62.1796875" style="1" customWidth="1"/>
    <col min="3" max="66" width="9.1796875" style="1"/>
  </cols>
  <sheetData>
    <row r="1" spans="1:11" s="2" customFormat="1" ht="15.5" x14ac:dyDescent="0.35">
      <c r="A1" s="3" t="s">
        <v>0</v>
      </c>
    </row>
    <row r="2" spans="1:11" x14ac:dyDescent="0.35">
      <c r="A2" s="28"/>
      <c r="B2" s="28"/>
      <c r="C2" s="28"/>
      <c r="D2" s="28"/>
      <c r="E2" s="28"/>
      <c r="F2" s="28"/>
      <c r="G2" s="28"/>
      <c r="H2" s="28"/>
      <c r="I2" s="28"/>
      <c r="J2" s="28"/>
      <c r="K2" s="28"/>
    </row>
    <row r="3" spans="1:11" ht="15.5" x14ac:dyDescent="0.35">
      <c r="A3" s="4" t="s">
        <v>21</v>
      </c>
      <c r="B3" s="28"/>
      <c r="C3" s="28"/>
      <c r="D3" s="28"/>
      <c r="E3" s="28"/>
      <c r="F3" s="28"/>
      <c r="G3" s="28"/>
      <c r="H3" s="28"/>
      <c r="I3" s="28"/>
      <c r="J3" s="28"/>
      <c r="K3" s="28"/>
    </row>
    <row r="4" spans="1:11" ht="77.5" x14ac:dyDescent="0.35">
      <c r="A4" s="42" t="s">
        <v>22</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23</v>
      </c>
      <c r="B6" s="28"/>
      <c r="C6" s="28"/>
      <c r="D6" s="28"/>
      <c r="E6" s="28"/>
      <c r="F6" s="28"/>
      <c r="G6" s="28"/>
      <c r="H6" s="28"/>
      <c r="I6" s="28"/>
      <c r="J6" s="28"/>
      <c r="K6" s="28"/>
    </row>
    <row r="7" spans="1:11" ht="31" x14ac:dyDescent="0.35">
      <c r="A7" s="41" t="s">
        <v>24</v>
      </c>
      <c r="B7" s="28"/>
      <c r="C7" s="28"/>
      <c r="D7" s="28"/>
      <c r="E7" s="28"/>
      <c r="F7" s="28"/>
      <c r="G7" s="28"/>
      <c r="H7" s="28"/>
      <c r="I7" s="28"/>
      <c r="J7" s="28"/>
      <c r="K7" s="28"/>
    </row>
    <row r="8" spans="1:11" ht="62" x14ac:dyDescent="0.35">
      <c r="A8" s="41" t="s">
        <v>25</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26</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27</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28</v>
      </c>
      <c r="C16" s="28"/>
      <c r="D16" s="28"/>
      <c r="E16" s="28"/>
      <c r="F16" s="28"/>
      <c r="G16" s="28"/>
      <c r="H16" s="28"/>
      <c r="I16" s="28"/>
      <c r="J16" s="28"/>
      <c r="K16" s="28"/>
    </row>
    <row r="17" spans="1:11" ht="15.5" x14ac:dyDescent="0.35">
      <c r="A17" s="6" t="s">
        <v>29</v>
      </c>
      <c r="B17" s="6" t="s">
        <v>30</v>
      </c>
      <c r="C17" s="28"/>
      <c r="D17" s="28"/>
      <c r="E17" s="28"/>
      <c r="F17" s="28"/>
      <c r="G17" s="28"/>
      <c r="H17" s="28"/>
      <c r="I17" s="28"/>
      <c r="J17" s="28"/>
      <c r="K17" s="28"/>
    </row>
    <row r="18" spans="1:11" ht="15.5" x14ac:dyDescent="0.35">
      <c r="A18" s="7" t="s">
        <v>31</v>
      </c>
      <c r="B18" s="8" t="s">
        <v>32</v>
      </c>
    </row>
    <row r="19" spans="1:11" ht="15.5" x14ac:dyDescent="0.35">
      <c r="A19" s="7" t="s">
        <v>33</v>
      </c>
      <c r="B19" s="9">
        <f>IFERROR(INDEX('LA Allocations'!B2:B154,MATCH('Spend return'!B18,'LA Allocations'!A2:A154,0)),"")</f>
        <v>1169909</v>
      </c>
    </row>
    <row r="22" spans="1:11" ht="15.5" x14ac:dyDescent="0.35">
      <c r="A22" s="4" t="s">
        <v>34</v>
      </c>
    </row>
    <row r="23" spans="1:11" ht="15.5" x14ac:dyDescent="0.35">
      <c r="A23" s="6" t="s">
        <v>29</v>
      </c>
      <c r="B23" s="6" t="s">
        <v>30</v>
      </c>
    </row>
    <row r="24" spans="1:11" ht="15.5" x14ac:dyDescent="0.35">
      <c r="A24" s="7" t="s">
        <v>35</v>
      </c>
      <c r="B24" s="10" t="s">
        <v>36</v>
      </c>
    </row>
    <row r="25" spans="1:11" ht="15.5" x14ac:dyDescent="0.35">
      <c r="A25" s="7" t="s">
        <v>37</v>
      </c>
      <c r="B25" s="11" t="s">
        <v>38</v>
      </c>
    </row>
    <row r="28" spans="1:11" ht="15.5" x14ac:dyDescent="0.35">
      <c r="A28" s="4" t="s">
        <v>39</v>
      </c>
    </row>
    <row r="29" spans="1:11" ht="15.5" x14ac:dyDescent="0.35">
      <c r="A29" s="6" t="s">
        <v>29</v>
      </c>
      <c r="B29" s="6" t="s">
        <v>40</v>
      </c>
    </row>
    <row r="30" spans="1:11" ht="15.5" x14ac:dyDescent="0.35">
      <c r="A30" s="12" t="s">
        <v>41</v>
      </c>
      <c r="B30" s="8" t="s">
        <v>42</v>
      </c>
    </row>
    <row r="33" spans="1:3" ht="15.5" x14ac:dyDescent="0.35">
      <c r="A33" s="4" t="s">
        <v>43</v>
      </c>
    </row>
    <row r="34" spans="1:3" ht="15.5" x14ac:dyDescent="0.35">
      <c r="A34" s="6" t="s">
        <v>29</v>
      </c>
      <c r="B34" s="6" t="s">
        <v>40</v>
      </c>
    </row>
    <row r="35" spans="1:3" ht="15.5" x14ac:dyDescent="0.35">
      <c r="A35" s="7" t="s">
        <v>44</v>
      </c>
      <c r="B35" s="13" t="s">
        <v>45</v>
      </c>
    </row>
    <row r="36" spans="1:3" ht="15.5" x14ac:dyDescent="0.35">
      <c r="A36" s="7" t="s">
        <v>46</v>
      </c>
      <c r="B36" s="13" t="s">
        <v>45</v>
      </c>
    </row>
    <row r="37" spans="1:3" ht="15.5" x14ac:dyDescent="0.35">
      <c r="A37" s="14" t="s">
        <v>47</v>
      </c>
      <c r="B37" s="15" t="s">
        <v>374</v>
      </c>
    </row>
    <row r="40" spans="1:3" ht="15.5" x14ac:dyDescent="0.35">
      <c r="A40" s="4" t="s">
        <v>48</v>
      </c>
    </row>
    <row r="41" spans="1:3" ht="15.5" x14ac:dyDescent="0.35">
      <c r="A41" s="6" t="s">
        <v>29</v>
      </c>
      <c r="B41" s="6" t="s">
        <v>40</v>
      </c>
    </row>
    <row r="42" spans="1:3" ht="15.5" x14ac:dyDescent="0.35">
      <c r="A42" s="7" t="s">
        <v>49</v>
      </c>
      <c r="B42" s="16">
        <v>935927.2</v>
      </c>
      <c r="C42" s="40" t="str">
        <f>IF(AND(B42&gt;0,B35="No - we are not targeting this area"),"Warning: local authority has reported spend in area that they are not targeting.","")</f>
        <v/>
      </c>
    </row>
    <row r="43" spans="1:3" ht="15.5" x14ac:dyDescent="0.35">
      <c r="A43" s="7" t="s">
        <v>50</v>
      </c>
      <c r="B43" s="16">
        <v>233981.8</v>
      </c>
      <c r="C43" s="40" t="str">
        <f>IF(AND(B43&gt;0,B36="No - we are not targeting this area"),"Warning: local authority has reported spend in area that they are not targeting.","")</f>
        <v/>
      </c>
    </row>
    <row r="44" spans="1:3" ht="15.5" x14ac:dyDescent="0.35">
      <c r="A44" s="7" t="s">
        <v>51</v>
      </c>
      <c r="B44" s="16">
        <v>0</v>
      </c>
      <c r="C44" s="40" t="str">
        <f>IF(AND(B44&gt;0,B37="No - we are not targeting this area"),"Warning: local authority has reported spend in area that they are not targeting.","")</f>
        <v/>
      </c>
    </row>
    <row r="45" spans="1:3" ht="15.5" x14ac:dyDescent="0.35">
      <c r="A45" s="17" t="s">
        <v>52</v>
      </c>
      <c r="B45" s="9">
        <f>IFERROR(SUM(B42:B44),"")</f>
        <v>1169909</v>
      </c>
    </row>
    <row r="65" spans="27:27" x14ac:dyDescent="0.35">
      <c r="AA65" s="26" t="s">
        <v>53</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2" workbookViewId="0">
      <selection activeCell="A23" sqref="A23"/>
    </sheetView>
  </sheetViews>
  <sheetFormatPr defaultRowHeight="14.5" x14ac:dyDescent="0.35"/>
  <cols>
    <col min="1" max="1" width="120.81640625" style="1" customWidth="1"/>
    <col min="2" max="68" width="9.1796875" style="1"/>
  </cols>
  <sheetData>
    <row r="1" spans="1:16" s="2" customFormat="1" ht="15.5" x14ac:dyDescent="0.35">
      <c r="A1" s="3" t="s">
        <v>0</v>
      </c>
    </row>
    <row r="2" spans="1:16" x14ac:dyDescent="0.35">
      <c r="B2" s="28"/>
      <c r="C2" s="28"/>
      <c r="D2" s="28"/>
      <c r="E2" s="28"/>
      <c r="F2" s="28"/>
      <c r="G2" s="28"/>
      <c r="H2" s="28"/>
      <c r="I2" s="28"/>
      <c r="J2" s="28"/>
      <c r="K2" s="28"/>
      <c r="L2" s="28"/>
      <c r="M2" s="28"/>
      <c r="N2" s="28"/>
      <c r="O2" s="28"/>
      <c r="P2" s="28"/>
    </row>
    <row r="3" spans="1:16" ht="15.5" x14ac:dyDescent="0.35">
      <c r="A3" s="4" t="s">
        <v>54</v>
      </c>
      <c r="B3" s="28"/>
      <c r="C3" s="28"/>
      <c r="D3" s="28"/>
      <c r="E3" s="28"/>
      <c r="F3" s="28"/>
      <c r="G3" s="28"/>
      <c r="H3" s="28"/>
      <c r="I3" s="28"/>
      <c r="J3" s="28"/>
      <c r="K3" s="28"/>
      <c r="L3" s="28"/>
      <c r="M3" s="28"/>
      <c r="N3" s="28"/>
      <c r="O3" s="28"/>
      <c r="P3" s="28"/>
    </row>
    <row r="4" spans="1:16" ht="31.5" customHeight="1" x14ac:dyDescent="0.35">
      <c r="A4" s="42" t="s">
        <v>55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56</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57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58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59</v>
      </c>
      <c r="B12" s="28"/>
      <c r="C12" s="28"/>
      <c r="D12" s="28"/>
      <c r="E12" s="28"/>
      <c r="F12" s="28"/>
      <c r="G12" s="28"/>
      <c r="H12" s="28"/>
      <c r="I12" s="28"/>
      <c r="J12" s="28"/>
      <c r="K12" s="28"/>
      <c r="L12" s="28"/>
      <c r="M12" s="28"/>
      <c r="N12" s="28"/>
      <c r="O12" s="28"/>
      <c r="P12" s="28"/>
    </row>
    <row r="13" spans="1:16" ht="15.5" x14ac:dyDescent="0.35">
      <c r="A13" s="29" t="s">
        <v>60</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61</v>
      </c>
    </row>
    <row r="19" spans="1:16" ht="360.75" customHeight="1" x14ac:dyDescent="0.35">
      <c r="A19" s="21" t="s">
        <v>62</v>
      </c>
    </row>
    <row r="22" spans="1:16" ht="15.5" x14ac:dyDescent="0.35">
      <c r="A22" s="4" t="s">
        <v>63</v>
      </c>
    </row>
    <row r="23" spans="1:16" ht="360" customHeight="1" x14ac:dyDescent="0.35">
      <c r="A23" s="21" t="s">
        <v>64</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1796875" customWidth="1"/>
    <col min="2" max="2" width="21.81640625" customWidth="1"/>
    <col min="3" max="3" width="9.81640625" bestFit="1" customWidth="1"/>
  </cols>
  <sheetData>
    <row r="1" spans="1:3" x14ac:dyDescent="0.35">
      <c r="A1" t="s">
        <v>65</v>
      </c>
      <c r="B1" t="s">
        <v>66</v>
      </c>
      <c r="C1" t="s">
        <v>67</v>
      </c>
    </row>
    <row r="2" spans="1:3" x14ac:dyDescent="0.35">
      <c r="A2" t="s">
        <v>68</v>
      </c>
      <c r="B2" s="20">
        <v>1388614</v>
      </c>
      <c r="C2" t="s">
        <v>69</v>
      </c>
    </row>
    <row r="3" spans="1:3" x14ac:dyDescent="0.35">
      <c r="A3" t="s">
        <v>70</v>
      </c>
      <c r="B3" s="20">
        <v>2201389</v>
      </c>
      <c r="C3" t="s">
        <v>71</v>
      </c>
    </row>
    <row r="4" spans="1:3" x14ac:dyDescent="0.35">
      <c r="A4" t="s">
        <v>72</v>
      </c>
      <c r="B4" s="20">
        <v>1883401</v>
      </c>
      <c r="C4" t="s">
        <v>73</v>
      </c>
    </row>
    <row r="5" spans="1:3" x14ac:dyDescent="0.35">
      <c r="A5" t="s">
        <v>74</v>
      </c>
      <c r="B5" s="20">
        <v>1109832</v>
      </c>
      <c r="C5" t="s">
        <v>75</v>
      </c>
    </row>
    <row r="6" spans="1:3" x14ac:dyDescent="0.35">
      <c r="A6" t="s">
        <v>76</v>
      </c>
      <c r="B6" s="20">
        <v>944152</v>
      </c>
      <c r="C6" t="s">
        <v>77</v>
      </c>
    </row>
    <row r="7" spans="1:3" x14ac:dyDescent="0.35">
      <c r="A7" t="s">
        <v>78</v>
      </c>
      <c r="B7" s="20">
        <v>1411903</v>
      </c>
      <c r="C7" t="s">
        <v>79</v>
      </c>
    </row>
    <row r="8" spans="1:3" x14ac:dyDescent="0.35">
      <c r="A8" t="s">
        <v>80</v>
      </c>
      <c r="B8" s="20">
        <v>8517116</v>
      </c>
      <c r="C8" t="s">
        <v>81</v>
      </c>
    </row>
    <row r="9" spans="1:3" x14ac:dyDescent="0.35">
      <c r="A9" t="s">
        <v>82</v>
      </c>
      <c r="B9" s="20">
        <v>1162550</v>
      </c>
      <c r="C9" t="s">
        <v>83</v>
      </c>
    </row>
    <row r="10" spans="1:3" x14ac:dyDescent="0.35">
      <c r="A10" t="s">
        <v>84</v>
      </c>
      <c r="B10" s="20">
        <v>1374354</v>
      </c>
      <c r="C10" t="s">
        <v>85</v>
      </c>
    </row>
    <row r="11" spans="1:3" x14ac:dyDescent="0.35">
      <c r="A11" t="s">
        <v>86</v>
      </c>
      <c r="B11" s="20">
        <v>2114114</v>
      </c>
      <c r="C11" t="s">
        <v>87</v>
      </c>
    </row>
    <row r="12" spans="1:3" x14ac:dyDescent="0.35">
      <c r="A12" t="s">
        <v>88</v>
      </c>
      <c r="B12" s="20">
        <v>2661297</v>
      </c>
      <c r="C12" t="s">
        <v>89</v>
      </c>
    </row>
    <row r="13" spans="1:3" x14ac:dyDescent="0.35">
      <c r="A13" t="s">
        <v>90</v>
      </c>
      <c r="B13" s="20">
        <v>550292</v>
      </c>
      <c r="C13" t="s">
        <v>91</v>
      </c>
    </row>
    <row r="14" spans="1:3" x14ac:dyDescent="0.35">
      <c r="A14" t="s">
        <v>92</v>
      </c>
      <c r="B14" s="20">
        <v>3493673</v>
      </c>
      <c r="C14" t="s">
        <v>93</v>
      </c>
    </row>
    <row r="15" spans="1:3" x14ac:dyDescent="0.35">
      <c r="A15" t="s">
        <v>94</v>
      </c>
      <c r="B15" s="20">
        <v>2042535</v>
      </c>
      <c r="C15" t="s">
        <v>95</v>
      </c>
    </row>
    <row r="16" spans="1:3" x14ac:dyDescent="0.35">
      <c r="A16" t="s">
        <v>96</v>
      </c>
      <c r="B16" s="20">
        <v>1868587</v>
      </c>
      <c r="C16" t="s">
        <v>97</v>
      </c>
    </row>
    <row r="17" spans="1:3" x14ac:dyDescent="0.35">
      <c r="A17" t="s">
        <v>98</v>
      </c>
      <c r="B17" s="20">
        <v>3084806</v>
      </c>
      <c r="C17" t="s">
        <v>99</v>
      </c>
    </row>
    <row r="18" spans="1:3" x14ac:dyDescent="0.35">
      <c r="A18" t="s">
        <v>100</v>
      </c>
      <c r="B18" s="20">
        <v>1810484</v>
      </c>
      <c r="C18" t="s">
        <v>101</v>
      </c>
    </row>
    <row r="19" spans="1:3" x14ac:dyDescent="0.35">
      <c r="A19" t="s">
        <v>102</v>
      </c>
      <c r="B19" s="20">
        <v>2541797</v>
      </c>
      <c r="C19" t="s">
        <v>103</v>
      </c>
    </row>
    <row r="20" spans="1:3" x14ac:dyDescent="0.35">
      <c r="A20" t="s">
        <v>104</v>
      </c>
      <c r="B20" s="20">
        <v>1242081</v>
      </c>
      <c r="C20" t="s">
        <v>105</v>
      </c>
    </row>
    <row r="21" spans="1:3" x14ac:dyDescent="0.35">
      <c r="A21" t="s">
        <v>106</v>
      </c>
      <c r="B21" s="20">
        <v>1400105</v>
      </c>
      <c r="C21" t="s">
        <v>107</v>
      </c>
    </row>
    <row r="22" spans="1:3" x14ac:dyDescent="0.35">
      <c r="A22" t="s">
        <v>108</v>
      </c>
      <c r="B22" s="20">
        <v>3534503</v>
      </c>
      <c r="C22" t="s">
        <v>109</v>
      </c>
    </row>
    <row r="23" spans="1:3" x14ac:dyDescent="0.35">
      <c r="A23" t="s">
        <v>110</v>
      </c>
      <c r="B23" s="20">
        <v>1955430</v>
      </c>
      <c r="C23" t="s">
        <v>111</v>
      </c>
    </row>
    <row r="24" spans="1:3" x14ac:dyDescent="0.35">
      <c r="A24" t="s">
        <v>112</v>
      </c>
      <c r="B24" s="20">
        <v>1316999</v>
      </c>
      <c r="C24" t="s">
        <v>113</v>
      </c>
    </row>
    <row r="25" spans="1:3" x14ac:dyDescent="0.35">
      <c r="A25" t="s">
        <v>114</v>
      </c>
      <c r="B25" s="20">
        <v>2206178</v>
      </c>
      <c r="C25" t="s">
        <v>115</v>
      </c>
    </row>
    <row r="26" spans="1:3" x14ac:dyDescent="0.35">
      <c r="A26" t="s">
        <v>116</v>
      </c>
      <c r="B26" s="20">
        <v>2231395</v>
      </c>
      <c r="C26" t="s">
        <v>117</v>
      </c>
    </row>
    <row r="27" spans="1:3" x14ac:dyDescent="0.35">
      <c r="A27" t="s">
        <v>118</v>
      </c>
      <c r="B27" s="20">
        <v>74202</v>
      </c>
      <c r="C27" t="s">
        <v>119</v>
      </c>
    </row>
    <row r="28" spans="1:3" x14ac:dyDescent="0.35">
      <c r="A28" t="s">
        <v>120</v>
      </c>
      <c r="B28" s="20">
        <v>4248271</v>
      </c>
      <c r="C28" t="s">
        <v>121</v>
      </c>
    </row>
    <row r="29" spans="1:3" x14ac:dyDescent="0.35">
      <c r="A29" t="s">
        <v>122</v>
      </c>
      <c r="B29" s="20">
        <v>4292363</v>
      </c>
      <c r="C29" t="s">
        <v>123</v>
      </c>
    </row>
    <row r="30" spans="1:3" x14ac:dyDescent="0.35">
      <c r="A30" t="s">
        <v>124</v>
      </c>
      <c r="B30" s="20">
        <v>2358907</v>
      </c>
      <c r="C30" t="s">
        <v>125</v>
      </c>
    </row>
    <row r="31" spans="1:3" x14ac:dyDescent="0.35">
      <c r="A31" t="s">
        <v>126</v>
      </c>
      <c r="B31" s="20">
        <v>2131203</v>
      </c>
      <c r="C31" t="s">
        <v>127</v>
      </c>
    </row>
    <row r="32" spans="1:3" x14ac:dyDescent="0.35">
      <c r="A32" t="s">
        <v>128</v>
      </c>
      <c r="B32" s="20">
        <v>2073329</v>
      </c>
      <c r="C32" t="s">
        <v>129</v>
      </c>
    </row>
    <row r="33" spans="1:3" x14ac:dyDescent="0.35">
      <c r="A33" t="s">
        <v>130</v>
      </c>
      <c r="B33" s="20">
        <v>762199</v>
      </c>
      <c r="C33" t="s">
        <v>131</v>
      </c>
    </row>
    <row r="34" spans="1:3" x14ac:dyDescent="0.35">
      <c r="A34" t="s">
        <v>132</v>
      </c>
      <c r="B34" s="20">
        <v>1746782</v>
      </c>
      <c r="C34" t="s">
        <v>133</v>
      </c>
    </row>
    <row r="35" spans="1:3" x14ac:dyDescent="0.35">
      <c r="A35" t="s">
        <v>134</v>
      </c>
      <c r="B35" s="20">
        <v>5516528</v>
      </c>
      <c r="C35" t="s">
        <v>135</v>
      </c>
    </row>
    <row r="36" spans="1:3" x14ac:dyDescent="0.35">
      <c r="A36" t="s">
        <v>136</v>
      </c>
      <c r="B36" s="20">
        <v>5437789</v>
      </c>
      <c r="C36" t="s">
        <v>137</v>
      </c>
    </row>
    <row r="37" spans="1:3" x14ac:dyDescent="0.35">
      <c r="A37" t="s">
        <v>138</v>
      </c>
      <c r="B37" s="20">
        <v>2296275</v>
      </c>
      <c r="C37" t="s">
        <v>139</v>
      </c>
    </row>
    <row r="38" spans="1:3" x14ac:dyDescent="0.35">
      <c r="A38" t="s">
        <v>140</v>
      </c>
      <c r="B38" s="20">
        <v>2595690</v>
      </c>
      <c r="C38" t="s">
        <v>141</v>
      </c>
    </row>
    <row r="39" spans="1:3" x14ac:dyDescent="0.35">
      <c r="A39" t="s">
        <v>142</v>
      </c>
      <c r="B39" s="20">
        <v>2374965</v>
      </c>
      <c r="C39" t="s">
        <v>143</v>
      </c>
    </row>
    <row r="40" spans="1:3" x14ac:dyDescent="0.35">
      <c r="A40" t="s">
        <v>144</v>
      </c>
      <c r="B40" s="20">
        <v>2155885</v>
      </c>
      <c r="C40" t="s">
        <v>145</v>
      </c>
    </row>
    <row r="41" spans="1:3" x14ac:dyDescent="0.35">
      <c r="A41" t="s">
        <v>146</v>
      </c>
      <c r="B41" s="20">
        <v>2199077</v>
      </c>
      <c r="C41" t="s">
        <v>147</v>
      </c>
    </row>
    <row r="42" spans="1:3" x14ac:dyDescent="0.35">
      <c r="A42" t="s">
        <v>148</v>
      </c>
      <c r="B42" s="20">
        <v>3932344</v>
      </c>
      <c r="C42" t="s">
        <v>149</v>
      </c>
    </row>
    <row r="43" spans="1:3" x14ac:dyDescent="0.35">
      <c r="A43" t="s">
        <v>150</v>
      </c>
      <c r="B43" s="20">
        <v>1975008</v>
      </c>
      <c r="C43" t="s">
        <v>151</v>
      </c>
    </row>
    <row r="44" spans="1:3" x14ac:dyDescent="0.35">
      <c r="A44" t="s">
        <v>152</v>
      </c>
      <c r="B44" s="20">
        <v>9002564</v>
      </c>
      <c r="C44" t="s">
        <v>153</v>
      </c>
    </row>
    <row r="45" spans="1:3" x14ac:dyDescent="0.35">
      <c r="A45" t="s">
        <v>154</v>
      </c>
      <c r="B45" s="20">
        <v>1723537</v>
      </c>
      <c r="C45" t="s">
        <v>155</v>
      </c>
    </row>
    <row r="46" spans="1:3" x14ac:dyDescent="0.35">
      <c r="A46" t="s">
        <v>156</v>
      </c>
      <c r="B46" s="20">
        <v>3847684</v>
      </c>
      <c r="C46" t="s">
        <v>157</v>
      </c>
    </row>
    <row r="47" spans="1:3" x14ac:dyDescent="0.35">
      <c r="A47" t="s">
        <v>158</v>
      </c>
      <c r="B47" s="20">
        <v>2023129</v>
      </c>
      <c r="C47" t="s">
        <v>159</v>
      </c>
    </row>
    <row r="48" spans="1:3" x14ac:dyDescent="0.35">
      <c r="A48" t="s">
        <v>160</v>
      </c>
      <c r="B48" s="20">
        <v>2136776</v>
      </c>
      <c r="C48" t="s">
        <v>161</v>
      </c>
    </row>
    <row r="49" spans="1:3" x14ac:dyDescent="0.35">
      <c r="A49" t="s">
        <v>162</v>
      </c>
      <c r="B49" s="20">
        <v>972013</v>
      </c>
      <c r="C49" t="s">
        <v>163</v>
      </c>
    </row>
    <row r="50" spans="1:3" x14ac:dyDescent="0.35">
      <c r="A50" t="s">
        <v>164</v>
      </c>
      <c r="B50" s="20">
        <v>1396705</v>
      </c>
      <c r="C50" t="s">
        <v>165</v>
      </c>
    </row>
    <row r="51" spans="1:3" x14ac:dyDescent="0.35">
      <c r="A51" t="s">
        <v>166</v>
      </c>
      <c r="B51" s="20">
        <v>7230797</v>
      </c>
      <c r="C51" t="s">
        <v>167</v>
      </c>
    </row>
    <row r="52" spans="1:3" x14ac:dyDescent="0.35">
      <c r="A52" t="s">
        <v>168</v>
      </c>
      <c r="B52" s="20">
        <v>1746224</v>
      </c>
      <c r="C52" t="s">
        <v>169</v>
      </c>
    </row>
    <row r="53" spans="1:3" x14ac:dyDescent="0.35">
      <c r="A53" t="s">
        <v>170</v>
      </c>
      <c r="B53" s="20">
        <v>1474947</v>
      </c>
      <c r="C53" t="s">
        <v>171</v>
      </c>
    </row>
    <row r="54" spans="1:3" x14ac:dyDescent="0.35">
      <c r="A54" t="s">
        <v>172</v>
      </c>
      <c r="B54" s="20">
        <v>762125</v>
      </c>
      <c r="C54" t="s">
        <v>173</v>
      </c>
    </row>
    <row r="55" spans="1:3" x14ac:dyDescent="0.35">
      <c r="A55" t="s">
        <v>174</v>
      </c>
      <c r="B55" s="20">
        <v>1529476</v>
      </c>
      <c r="C55" t="s">
        <v>175</v>
      </c>
    </row>
    <row r="56" spans="1:3" x14ac:dyDescent="0.35">
      <c r="A56" t="s">
        <v>176</v>
      </c>
      <c r="B56" s="20">
        <v>1339266</v>
      </c>
      <c r="C56" t="s">
        <v>177</v>
      </c>
    </row>
    <row r="57" spans="1:3" x14ac:dyDescent="0.35">
      <c r="A57" t="s">
        <v>178</v>
      </c>
      <c r="B57" s="20">
        <v>6287756</v>
      </c>
      <c r="C57" t="s">
        <v>179</v>
      </c>
    </row>
    <row r="58" spans="1:3" x14ac:dyDescent="0.35">
      <c r="A58" t="s">
        <v>180</v>
      </c>
      <c r="B58" s="20">
        <v>1583351</v>
      </c>
      <c r="C58" t="s">
        <v>181</v>
      </c>
    </row>
    <row r="59" spans="1:3" x14ac:dyDescent="0.35">
      <c r="A59" t="s">
        <v>182</v>
      </c>
      <c r="B59" s="20">
        <v>1519832</v>
      </c>
      <c r="C59" t="s">
        <v>183</v>
      </c>
    </row>
    <row r="60" spans="1:3" x14ac:dyDescent="0.35">
      <c r="A60" t="s">
        <v>184</v>
      </c>
      <c r="B60" s="20">
        <v>1165590</v>
      </c>
      <c r="C60" t="s">
        <v>185</v>
      </c>
    </row>
    <row r="61" spans="1:3" x14ac:dyDescent="0.35">
      <c r="A61" t="s">
        <v>186</v>
      </c>
      <c r="B61" s="20">
        <v>19259</v>
      </c>
      <c r="C61" t="s">
        <v>187</v>
      </c>
    </row>
    <row r="62" spans="1:3" x14ac:dyDescent="0.35">
      <c r="A62" t="s">
        <v>188</v>
      </c>
      <c r="B62" s="20">
        <v>1955623</v>
      </c>
      <c r="C62" t="s">
        <v>189</v>
      </c>
    </row>
    <row r="63" spans="1:3" x14ac:dyDescent="0.35">
      <c r="A63" t="s">
        <v>190</v>
      </c>
      <c r="B63" s="20">
        <v>1318267</v>
      </c>
      <c r="C63" t="s">
        <v>191</v>
      </c>
    </row>
    <row r="64" spans="1:3" x14ac:dyDescent="0.35">
      <c r="A64" t="s">
        <v>192</v>
      </c>
      <c r="B64" s="20">
        <v>9375077</v>
      </c>
      <c r="C64" t="s">
        <v>193</v>
      </c>
    </row>
    <row r="65" spans="1:3" x14ac:dyDescent="0.35">
      <c r="A65" t="s">
        <v>194</v>
      </c>
      <c r="B65" s="20">
        <v>2209684</v>
      </c>
      <c r="C65" t="s">
        <v>195</v>
      </c>
    </row>
    <row r="66" spans="1:3" x14ac:dyDescent="0.35">
      <c r="A66" t="s">
        <v>196</v>
      </c>
      <c r="B66" s="20">
        <v>871710</v>
      </c>
      <c r="C66" t="s">
        <v>197</v>
      </c>
    </row>
    <row r="67" spans="1:3" x14ac:dyDescent="0.35">
      <c r="A67" t="s">
        <v>198</v>
      </c>
      <c r="B67" s="20">
        <v>2828570</v>
      </c>
      <c r="C67" t="s">
        <v>199</v>
      </c>
    </row>
    <row r="68" spans="1:3" x14ac:dyDescent="0.35">
      <c r="A68" t="s">
        <v>200</v>
      </c>
      <c r="B68" s="20">
        <v>1485939</v>
      </c>
      <c r="C68" t="s">
        <v>201</v>
      </c>
    </row>
    <row r="69" spans="1:3" x14ac:dyDescent="0.35">
      <c r="A69" t="s">
        <v>202</v>
      </c>
      <c r="B69" s="20">
        <v>2294810</v>
      </c>
      <c r="C69" t="s">
        <v>203</v>
      </c>
    </row>
    <row r="70" spans="1:3" x14ac:dyDescent="0.35">
      <c r="A70" t="s">
        <v>204</v>
      </c>
      <c r="B70" s="20">
        <v>8392189</v>
      </c>
      <c r="C70" t="s">
        <v>205</v>
      </c>
    </row>
    <row r="71" spans="1:3" x14ac:dyDescent="0.35">
      <c r="A71" t="s">
        <v>206</v>
      </c>
      <c r="B71" s="20">
        <v>5035068</v>
      </c>
      <c r="C71" t="s">
        <v>207</v>
      </c>
    </row>
    <row r="72" spans="1:3" x14ac:dyDescent="0.35">
      <c r="A72" t="s">
        <v>208</v>
      </c>
      <c r="B72" s="20">
        <v>2393394</v>
      </c>
      <c r="C72" t="s">
        <v>209</v>
      </c>
    </row>
    <row r="73" spans="1:3" x14ac:dyDescent="0.35">
      <c r="A73" t="s">
        <v>210</v>
      </c>
      <c r="B73" s="20">
        <v>3671668</v>
      </c>
      <c r="C73" t="s">
        <v>211</v>
      </c>
    </row>
    <row r="74" spans="1:3" x14ac:dyDescent="0.35">
      <c r="A74" t="s">
        <v>212</v>
      </c>
      <c r="B74" s="20">
        <v>2080321</v>
      </c>
      <c r="C74" t="s">
        <v>213</v>
      </c>
    </row>
    <row r="75" spans="1:3" x14ac:dyDescent="0.35">
      <c r="A75" t="s">
        <v>214</v>
      </c>
      <c r="B75" s="20">
        <v>5122090</v>
      </c>
      <c r="C75" t="s">
        <v>215</v>
      </c>
    </row>
    <row r="76" spans="1:3" x14ac:dyDescent="0.35">
      <c r="A76" t="s">
        <v>216</v>
      </c>
      <c r="B76" s="20">
        <v>4497268</v>
      </c>
      <c r="C76" t="s">
        <v>217</v>
      </c>
    </row>
    <row r="77" spans="1:3" x14ac:dyDescent="0.35">
      <c r="A77" t="s">
        <v>218</v>
      </c>
      <c r="B77" s="20">
        <v>1198606</v>
      </c>
      <c r="C77" t="s">
        <v>219</v>
      </c>
    </row>
    <row r="78" spans="1:3" x14ac:dyDescent="0.35">
      <c r="A78" t="s">
        <v>220</v>
      </c>
      <c r="B78" s="20">
        <v>4054617</v>
      </c>
      <c r="C78" t="s">
        <v>221</v>
      </c>
    </row>
    <row r="79" spans="1:3" x14ac:dyDescent="0.35">
      <c r="A79" t="s">
        <v>222</v>
      </c>
      <c r="B79" s="20">
        <v>1517596</v>
      </c>
      <c r="C79" t="s">
        <v>223</v>
      </c>
    </row>
    <row r="80" spans="1:3" x14ac:dyDescent="0.35">
      <c r="A80" t="s">
        <v>224</v>
      </c>
      <c r="B80" s="20">
        <v>1137446</v>
      </c>
      <c r="C80" t="s">
        <v>225</v>
      </c>
    </row>
    <row r="81" spans="1:3" x14ac:dyDescent="0.35">
      <c r="A81" t="s">
        <v>226</v>
      </c>
      <c r="B81" s="20">
        <v>1152696</v>
      </c>
      <c r="C81" t="s">
        <v>227</v>
      </c>
    </row>
    <row r="82" spans="1:3" x14ac:dyDescent="0.35">
      <c r="A82" t="s">
        <v>228</v>
      </c>
      <c r="B82" s="20">
        <v>1381035</v>
      </c>
      <c r="C82" t="s">
        <v>229</v>
      </c>
    </row>
    <row r="83" spans="1:3" x14ac:dyDescent="0.35">
      <c r="A83" t="s">
        <v>230</v>
      </c>
      <c r="B83" s="20">
        <v>2282513</v>
      </c>
      <c r="C83" t="s">
        <v>231</v>
      </c>
    </row>
    <row r="84" spans="1:3" x14ac:dyDescent="0.35">
      <c r="A84" t="s">
        <v>232</v>
      </c>
      <c r="B84" s="20">
        <v>2233211</v>
      </c>
      <c r="C84" t="s">
        <v>233</v>
      </c>
    </row>
    <row r="85" spans="1:3" x14ac:dyDescent="0.35">
      <c r="A85" t="s">
        <v>234</v>
      </c>
      <c r="B85" s="20">
        <v>6355073</v>
      </c>
      <c r="C85" t="s">
        <v>235</v>
      </c>
    </row>
    <row r="86" spans="1:3" x14ac:dyDescent="0.35">
      <c r="A86" t="s">
        <v>236</v>
      </c>
      <c r="B86" s="20">
        <v>1185809</v>
      </c>
      <c r="C86" t="s">
        <v>237</v>
      </c>
    </row>
    <row r="87" spans="1:3" x14ac:dyDescent="0.35">
      <c r="A87" t="s">
        <v>238</v>
      </c>
      <c r="B87" s="20">
        <v>1157231</v>
      </c>
      <c r="C87" t="s">
        <v>239</v>
      </c>
    </row>
    <row r="88" spans="1:3" x14ac:dyDescent="0.35">
      <c r="A88" t="s">
        <v>240</v>
      </c>
      <c r="B88" s="20">
        <v>1919433</v>
      </c>
      <c r="C88" t="s">
        <v>241</v>
      </c>
    </row>
    <row r="89" spans="1:3" x14ac:dyDescent="0.35">
      <c r="A89" t="s">
        <v>242</v>
      </c>
      <c r="B89" s="20">
        <v>1405167</v>
      </c>
      <c r="C89" t="s">
        <v>243</v>
      </c>
    </row>
    <row r="90" spans="1:3" x14ac:dyDescent="0.35">
      <c r="A90" t="s">
        <v>244</v>
      </c>
      <c r="B90" s="20">
        <v>1568096</v>
      </c>
      <c r="C90" t="s">
        <v>245</v>
      </c>
    </row>
    <row r="91" spans="1:3" x14ac:dyDescent="0.35">
      <c r="A91" t="s">
        <v>246</v>
      </c>
      <c r="B91" s="20">
        <v>3685893</v>
      </c>
      <c r="C91" t="s">
        <v>247</v>
      </c>
    </row>
    <row r="92" spans="1:3" x14ac:dyDescent="0.35">
      <c r="A92" t="s">
        <v>248</v>
      </c>
      <c r="B92" s="20">
        <v>2313875</v>
      </c>
      <c r="C92" t="s">
        <v>249</v>
      </c>
    </row>
    <row r="93" spans="1:3" x14ac:dyDescent="0.35">
      <c r="A93" t="s">
        <v>250</v>
      </c>
      <c r="B93" s="20">
        <v>2357334</v>
      </c>
      <c r="C93" t="s">
        <v>251</v>
      </c>
    </row>
    <row r="94" spans="1:3" x14ac:dyDescent="0.35">
      <c r="A94" t="s">
        <v>252</v>
      </c>
      <c r="B94" s="20">
        <v>5364086</v>
      </c>
      <c r="C94" t="s">
        <v>253</v>
      </c>
    </row>
    <row r="95" spans="1:3" x14ac:dyDescent="0.35">
      <c r="A95" t="s">
        <v>254</v>
      </c>
      <c r="B95" s="20">
        <v>1706914</v>
      </c>
      <c r="C95" t="s">
        <v>255</v>
      </c>
    </row>
    <row r="96" spans="1:3" x14ac:dyDescent="0.35">
      <c r="A96" t="s">
        <v>256</v>
      </c>
      <c r="B96" s="20">
        <v>3485073</v>
      </c>
      <c r="C96" t="s">
        <v>257</v>
      </c>
    </row>
    <row r="97" spans="1:3" x14ac:dyDescent="0.35">
      <c r="A97" t="s">
        <v>258</v>
      </c>
      <c r="B97" s="20">
        <v>1207026</v>
      </c>
      <c r="C97" t="s">
        <v>259</v>
      </c>
    </row>
    <row r="98" spans="1:3" x14ac:dyDescent="0.35">
      <c r="A98" t="s">
        <v>260</v>
      </c>
      <c r="B98" s="20">
        <v>1952909</v>
      </c>
      <c r="C98" t="s">
        <v>261</v>
      </c>
    </row>
    <row r="99" spans="1:3" x14ac:dyDescent="0.35">
      <c r="A99" t="s">
        <v>262</v>
      </c>
      <c r="B99" s="20">
        <v>1354176</v>
      </c>
      <c r="C99" t="s">
        <v>263</v>
      </c>
    </row>
    <row r="100" spans="1:3" x14ac:dyDescent="0.35">
      <c r="A100" t="s">
        <v>264</v>
      </c>
      <c r="B100" s="20">
        <v>866118</v>
      </c>
      <c r="C100" t="s">
        <v>265</v>
      </c>
    </row>
    <row r="101" spans="1:3" x14ac:dyDescent="0.35">
      <c r="A101" t="s">
        <v>266</v>
      </c>
      <c r="B101" s="20">
        <v>1697214</v>
      </c>
      <c r="C101" t="s">
        <v>267</v>
      </c>
    </row>
    <row r="102" spans="1:3" x14ac:dyDescent="0.35">
      <c r="A102" t="s">
        <v>268</v>
      </c>
      <c r="B102" s="20">
        <v>1095342</v>
      </c>
      <c r="C102" t="s">
        <v>269</v>
      </c>
    </row>
    <row r="103" spans="1:3" x14ac:dyDescent="0.35">
      <c r="A103" t="s">
        <v>270</v>
      </c>
      <c r="B103" s="20">
        <v>1005031</v>
      </c>
      <c r="C103" t="s">
        <v>271</v>
      </c>
    </row>
    <row r="104" spans="1:3" x14ac:dyDescent="0.35">
      <c r="A104" t="s">
        <v>272</v>
      </c>
      <c r="B104" s="20">
        <v>1685628</v>
      </c>
      <c r="C104" t="s">
        <v>273</v>
      </c>
    </row>
    <row r="105" spans="1:3" x14ac:dyDescent="0.35">
      <c r="A105" t="s">
        <v>274</v>
      </c>
      <c r="B105" s="20">
        <v>2045957</v>
      </c>
      <c r="C105" t="s">
        <v>275</v>
      </c>
    </row>
    <row r="106" spans="1:3" x14ac:dyDescent="0.35">
      <c r="A106" t="s">
        <v>276</v>
      </c>
      <c r="B106" s="20">
        <v>206408</v>
      </c>
      <c r="C106" t="s">
        <v>277</v>
      </c>
    </row>
    <row r="107" spans="1:3" x14ac:dyDescent="0.35">
      <c r="A107" t="s">
        <v>278</v>
      </c>
      <c r="B107" s="20">
        <v>2003953</v>
      </c>
      <c r="C107" t="s">
        <v>279</v>
      </c>
    </row>
    <row r="108" spans="1:3" x14ac:dyDescent="0.35">
      <c r="A108" t="s">
        <v>280</v>
      </c>
      <c r="B108" s="20">
        <v>2810390</v>
      </c>
      <c r="C108" t="s">
        <v>281</v>
      </c>
    </row>
    <row r="109" spans="1:3" x14ac:dyDescent="0.35">
      <c r="A109" t="s">
        <v>282</v>
      </c>
      <c r="B109" s="20">
        <v>2319096</v>
      </c>
      <c r="C109" t="s">
        <v>283</v>
      </c>
    </row>
    <row r="110" spans="1:3" x14ac:dyDescent="0.35">
      <c r="A110" t="s">
        <v>284</v>
      </c>
      <c r="B110" s="20">
        <v>4114255</v>
      </c>
      <c r="C110" t="s">
        <v>285</v>
      </c>
    </row>
    <row r="111" spans="1:3" x14ac:dyDescent="0.35">
      <c r="A111" t="s">
        <v>286</v>
      </c>
      <c r="B111" s="20">
        <v>2119773</v>
      </c>
      <c r="C111" t="s">
        <v>287</v>
      </c>
    </row>
    <row r="112" spans="1:3" x14ac:dyDescent="0.35">
      <c r="A112" t="s">
        <v>288</v>
      </c>
      <c r="B112" s="20">
        <v>783918</v>
      </c>
      <c r="C112" t="s">
        <v>289</v>
      </c>
    </row>
    <row r="113" spans="1:3" x14ac:dyDescent="0.35">
      <c r="A113" t="s">
        <v>290</v>
      </c>
      <c r="B113" s="20">
        <v>1323667</v>
      </c>
      <c r="C113" t="s">
        <v>291</v>
      </c>
    </row>
    <row r="114" spans="1:3" x14ac:dyDescent="0.35">
      <c r="A114" t="s">
        <v>292</v>
      </c>
      <c r="B114" s="20">
        <v>3798383</v>
      </c>
      <c r="C114" t="s">
        <v>293</v>
      </c>
    </row>
    <row r="115" spans="1:3" x14ac:dyDescent="0.35">
      <c r="A115" t="s">
        <v>294</v>
      </c>
      <c r="B115" s="20">
        <v>1422048</v>
      </c>
      <c r="C115" t="s">
        <v>295</v>
      </c>
    </row>
    <row r="116" spans="1:3" x14ac:dyDescent="0.35">
      <c r="A116" t="s">
        <v>296</v>
      </c>
      <c r="B116" s="20">
        <v>1391959</v>
      </c>
      <c r="C116" t="s">
        <v>297</v>
      </c>
    </row>
    <row r="117" spans="1:3" x14ac:dyDescent="0.35">
      <c r="A117" t="s">
        <v>298</v>
      </c>
      <c r="B117" s="20">
        <v>1687191</v>
      </c>
      <c r="C117" t="s">
        <v>299</v>
      </c>
    </row>
    <row r="118" spans="1:3" x14ac:dyDescent="0.35">
      <c r="A118" t="s">
        <v>300</v>
      </c>
      <c r="B118" s="20">
        <v>1253167</v>
      </c>
      <c r="C118" t="s">
        <v>301</v>
      </c>
    </row>
    <row r="119" spans="1:3" x14ac:dyDescent="0.35">
      <c r="A119" t="s">
        <v>302</v>
      </c>
      <c r="B119" s="20">
        <v>2388693</v>
      </c>
      <c r="C119" t="s">
        <v>303</v>
      </c>
    </row>
    <row r="120" spans="1:3" x14ac:dyDescent="0.35">
      <c r="A120" t="s">
        <v>304</v>
      </c>
      <c r="B120" s="20">
        <v>1464343</v>
      </c>
      <c r="C120" t="s">
        <v>305</v>
      </c>
    </row>
    <row r="121" spans="1:3" x14ac:dyDescent="0.35">
      <c r="A121" t="s">
        <v>306</v>
      </c>
      <c r="B121" s="20">
        <v>5386737</v>
      </c>
      <c r="C121" t="s">
        <v>307</v>
      </c>
    </row>
    <row r="122" spans="1:3" x14ac:dyDescent="0.35">
      <c r="A122" t="s">
        <v>308</v>
      </c>
      <c r="B122" s="20">
        <v>1951557</v>
      </c>
      <c r="C122" t="s">
        <v>309</v>
      </c>
    </row>
    <row r="123" spans="1:3" x14ac:dyDescent="0.35">
      <c r="A123" t="s">
        <v>310</v>
      </c>
      <c r="B123" s="20">
        <v>1285467</v>
      </c>
      <c r="C123" t="s">
        <v>311</v>
      </c>
    </row>
    <row r="124" spans="1:3" x14ac:dyDescent="0.35">
      <c r="A124" t="s">
        <v>312</v>
      </c>
      <c r="B124" s="20">
        <v>2025591</v>
      </c>
      <c r="C124" t="s">
        <v>313</v>
      </c>
    </row>
    <row r="125" spans="1:3" x14ac:dyDescent="0.35">
      <c r="A125" t="s">
        <v>314</v>
      </c>
      <c r="B125" s="20">
        <v>4960045</v>
      </c>
      <c r="C125" t="s">
        <v>315</v>
      </c>
    </row>
    <row r="126" spans="1:3" x14ac:dyDescent="0.35">
      <c r="A126" t="s">
        <v>316</v>
      </c>
      <c r="B126" s="20">
        <v>2384328</v>
      </c>
      <c r="C126" t="s">
        <v>317</v>
      </c>
    </row>
    <row r="127" spans="1:3" x14ac:dyDescent="0.35">
      <c r="A127" t="s">
        <v>318</v>
      </c>
      <c r="B127" s="20">
        <v>6075177</v>
      </c>
      <c r="C127" t="s">
        <v>319</v>
      </c>
    </row>
    <row r="128" spans="1:3" x14ac:dyDescent="0.35">
      <c r="A128" t="s">
        <v>320</v>
      </c>
      <c r="B128" s="20">
        <v>1121284</v>
      </c>
      <c r="C128" t="s">
        <v>321</v>
      </c>
    </row>
    <row r="129" spans="1:3" x14ac:dyDescent="0.35">
      <c r="A129" t="s">
        <v>32</v>
      </c>
      <c r="B129" s="20">
        <v>1169909</v>
      </c>
      <c r="C129" t="s">
        <v>322</v>
      </c>
    </row>
    <row r="130" spans="1:3" x14ac:dyDescent="0.35">
      <c r="A130" t="s">
        <v>323</v>
      </c>
      <c r="B130" s="20">
        <v>1755097</v>
      </c>
      <c r="C130" t="s">
        <v>324</v>
      </c>
    </row>
    <row r="131" spans="1:3" x14ac:dyDescent="0.35">
      <c r="A131" t="s">
        <v>325</v>
      </c>
      <c r="B131" s="20">
        <v>1177567</v>
      </c>
      <c r="C131" t="s">
        <v>326</v>
      </c>
    </row>
    <row r="132" spans="1:3" x14ac:dyDescent="0.35">
      <c r="A132" t="s">
        <v>327</v>
      </c>
      <c r="B132" s="20">
        <v>994936</v>
      </c>
      <c r="C132" t="s">
        <v>328</v>
      </c>
    </row>
    <row r="133" spans="1:3" x14ac:dyDescent="0.35">
      <c r="A133" t="s">
        <v>329</v>
      </c>
      <c r="B133" s="20">
        <v>1260132</v>
      </c>
      <c r="C133" t="s">
        <v>330</v>
      </c>
    </row>
    <row r="134" spans="1:3" x14ac:dyDescent="0.35">
      <c r="A134" t="s">
        <v>331</v>
      </c>
      <c r="B134" s="20">
        <v>2227967</v>
      </c>
      <c r="C134" t="s">
        <v>332</v>
      </c>
    </row>
    <row r="135" spans="1:3" x14ac:dyDescent="0.35">
      <c r="A135" t="s">
        <v>333</v>
      </c>
      <c r="B135" s="20">
        <v>1438259</v>
      </c>
      <c r="C135" t="s">
        <v>334</v>
      </c>
    </row>
    <row r="136" spans="1:3" x14ac:dyDescent="0.35">
      <c r="A136" t="s">
        <v>335</v>
      </c>
      <c r="B136" s="20">
        <v>2507665</v>
      </c>
      <c r="C136" t="s">
        <v>336</v>
      </c>
    </row>
    <row r="137" spans="1:3" x14ac:dyDescent="0.35">
      <c r="A137" t="s">
        <v>337</v>
      </c>
      <c r="B137" s="20">
        <v>2177567</v>
      </c>
      <c r="C137" t="s">
        <v>338</v>
      </c>
    </row>
    <row r="138" spans="1:3" x14ac:dyDescent="0.35">
      <c r="A138" t="s">
        <v>339</v>
      </c>
      <c r="B138" s="20">
        <v>1655719</v>
      </c>
      <c r="C138" t="s">
        <v>340</v>
      </c>
    </row>
    <row r="139" spans="1:3" x14ac:dyDescent="0.35">
      <c r="A139" t="s">
        <v>341</v>
      </c>
      <c r="B139" s="20">
        <v>1973214</v>
      </c>
      <c r="C139" t="s">
        <v>342</v>
      </c>
    </row>
    <row r="140" spans="1:3" x14ac:dyDescent="0.35">
      <c r="A140" t="s">
        <v>343</v>
      </c>
      <c r="B140" s="20">
        <v>1252767</v>
      </c>
      <c r="C140" t="s">
        <v>344</v>
      </c>
    </row>
    <row r="141" spans="1:3" x14ac:dyDescent="0.35">
      <c r="A141" t="s">
        <v>345</v>
      </c>
      <c r="B141" s="20">
        <v>3398430</v>
      </c>
      <c r="C141" t="s">
        <v>346</v>
      </c>
    </row>
    <row r="142" spans="1:3" x14ac:dyDescent="0.35">
      <c r="A142" t="s">
        <v>347</v>
      </c>
      <c r="B142" s="20">
        <v>761782</v>
      </c>
      <c r="C142" t="s">
        <v>348</v>
      </c>
    </row>
    <row r="143" spans="1:3" x14ac:dyDescent="0.35">
      <c r="A143" t="s">
        <v>349</v>
      </c>
      <c r="B143" s="20">
        <v>2212835</v>
      </c>
      <c r="C143" t="s">
        <v>350</v>
      </c>
    </row>
    <row r="144" spans="1:3" x14ac:dyDescent="0.35">
      <c r="A144" t="s">
        <v>351</v>
      </c>
      <c r="B144" s="20">
        <v>5024000</v>
      </c>
      <c r="C144" t="s">
        <v>352</v>
      </c>
    </row>
    <row r="145" spans="1:3" x14ac:dyDescent="0.35">
      <c r="A145" t="s">
        <v>353</v>
      </c>
      <c r="B145" s="20">
        <v>2012305</v>
      </c>
      <c r="C145" t="s">
        <v>354</v>
      </c>
    </row>
    <row r="146" spans="1:3" x14ac:dyDescent="0.35">
      <c r="A146" t="s">
        <v>355</v>
      </c>
      <c r="B146" s="20">
        <v>1739737</v>
      </c>
      <c r="C146" t="s">
        <v>356</v>
      </c>
    </row>
    <row r="147" spans="1:3" x14ac:dyDescent="0.35">
      <c r="A147" t="s">
        <v>357</v>
      </c>
      <c r="B147" s="20">
        <v>2421506</v>
      </c>
      <c r="C147" t="s">
        <v>358</v>
      </c>
    </row>
    <row r="148" spans="1:3" x14ac:dyDescent="0.35">
      <c r="A148" t="s">
        <v>359</v>
      </c>
      <c r="B148" s="20">
        <v>2772576</v>
      </c>
      <c r="C148" t="s">
        <v>360</v>
      </c>
    </row>
    <row r="149" spans="1:3" x14ac:dyDescent="0.35">
      <c r="A149" t="s">
        <v>361</v>
      </c>
      <c r="B149" s="20">
        <v>724612</v>
      </c>
      <c r="C149" t="s">
        <v>362</v>
      </c>
    </row>
    <row r="150" spans="1:3" x14ac:dyDescent="0.35">
      <c r="A150" t="s">
        <v>363</v>
      </c>
      <c r="B150" s="20">
        <v>2738063</v>
      </c>
      <c r="C150" t="s">
        <v>364</v>
      </c>
    </row>
    <row r="151" spans="1:3" x14ac:dyDescent="0.35">
      <c r="A151" t="s">
        <v>365</v>
      </c>
      <c r="B151" s="20">
        <v>610750</v>
      </c>
      <c r="C151" t="s">
        <v>366</v>
      </c>
    </row>
    <row r="152" spans="1:3" x14ac:dyDescent="0.35">
      <c r="A152" t="s">
        <v>367</v>
      </c>
      <c r="B152" s="20">
        <v>2093393</v>
      </c>
      <c r="C152" t="s">
        <v>368</v>
      </c>
    </row>
    <row r="153" spans="1:3" x14ac:dyDescent="0.35">
      <c r="A153" t="s">
        <v>369</v>
      </c>
      <c r="B153" s="20">
        <v>3626617</v>
      </c>
      <c r="C153" t="s">
        <v>370</v>
      </c>
    </row>
    <row r="154" spans="1:3" x14ac:dyDescent="0.35">
      <c r="A154" t="s">
        <v>371</v>
      </c>
      <c r="B154" s="20">
        <v>1112947</v>
      </c>
      <c r="C154" t="s">
        <v>372</v>
      </c>
    </row>
    <row r="156" spans="1:3" x14ac:dyDescent="0.35">
      <c r="B156" s="20"/>
    </row>
    <row r="167" spans="1:1" x14ac:dyDescent="0.35">
      <c r="A167" t="s">
        <v>42</v>
      </c>
    </row>
    <row r="168" spans="1:1" x14ac:dyDescent="0.35">
      <c r="A168" t="s">
        <v>373</v>
      </c>
    </row>
    <row r="171" spans="1:1" x14ac:dyDescent="0.35">
      <c r="A171" t="s">
        <v>45</v>
      </c>
    </row>
    <row r="172" spans="1:1" x14ac:dyDescent="0.35">
      <c r="A172" t="s">
        <v>374</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375</v>
      </c>
      <c r="B1" t="s">
        <v>376</v>
      </c>
      <c r="C1" t="s">
        <v>377</v>
      </c>
      <c r="D1" t="s">
        <v>378</v>
      </c>
      <c r="E1" t="s">
        <v>379</v>
      </c>
      <c r="F1" t="s">
        <v>379</v>
      </c>
      <c r="G1" t="s">
        <v>380</v>
      </c>
      <c r="H1" t="s">
        <v>380</v>
      </c>
      <c r="I1" t="s">
        <v>380</v>
      </c>
      <c r="J1" t="s">
        <v>380</v>
      </c>
      <c r="K1" t="s">
        <v>380</v>
      </c>
      <c r="L1" t="s">
        <v>380</v>
      </c>
      <c r="M1" t="s">
        <v>380</v>
      </c>
      <c r="N1" t="s">
        <v>380</v>
      </c>
      <c r="O1" t="s">
        <v>381</v>
      </c>
      <c r="P1" t="s">
        <v>381</v>
      </c>
      <c r="Q1" t="s">
        <v>382</v>
      </c>
      <c r="R1" s="27" t="s">
        <v>382</v>
      </c>
    </row>
    <row r="2" spans="1:18" x14ac:dyDescent="0.35">
      <c r="A2" t="s">
        <v>383</v>
      </c>
      <c r="B2">
        <v>1</v>
      </c>
      <c r="C2">
        <v>1</v>
      </c>
      <c r="D2">
        <v>1</v>
      </c>
      <c r="E2">
        <v>1</v>
      </c>
      <c r="F2">
        <v>2</v>
      </c>
      <c r="G2">
        <v>1</v>
      </c>
      <c r="H2">
        <v>2</v>
      </c>
      <c r="I2">
        <v>3</v>
      </c>
      <c r="J2">
        <v>4</v>
      </c>
      <c r="K2">
        <v>5</v>
      </c>
      <c r="L2">
        <v>6</v>
      </c>
      <c r="M2">
        <v>7</v>
      </c>
      <c r="N2">
        <v>8</v>
      </c>
      <c r="O2">
        <v>1</v>
      </c>
      <c r="P2">
        <v>2</v>
      </c>
      <c r="Q2">
        <v>1</v>
      </c>
      <c r="R2" s="27">
        <v>2</v>
      </c>
    </row>
    <row r="3" spans="1:18" x14ac:dyDescent="0.35">
      <c r="A3" t="s">
        <v>384</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385</v>
      </c>
      <c r="B4" s="22" t="s">
        <v>386</v>
      </c>
      <c r="C4" s="22" t="s">
        <v>387</v>
      </c>
      <c r="D4" s="22" t="s">
        <v>388</v>
      </c>
      <c r="E4" s="22" t="s">
        <v>389</v>
      </c>
      <c r="F4" s="22" t="s">
        <v>390</v>
      </c>
      <c r="G4" s="22" t="s">
        <v>391</v>
      </c>
      <c r="H4" s="22" t="s">
        <v>392</v>
      </c>
      <c r="I4" s="22" t="s">
        <v>393</v>
      </c>
      <c r="J4" s="22" t="s">
        <v>394</v>
      </c>
      <c r="K4" s="22" t="s">
        <v>395</v>
      </c>
      <c r="L4" s="22" t="s">
        <v>396</v>
      </c>
      <c r="M4" s="22" t="s">
        <v>397</v>
      </c>
      <c r="N4" s="22" t="s">
        <v>398</v>
      </c>
      <c r="O4" s="22" t="s">
        <v>399</v>
      </c>
      <c r="P4" s="22" t="s">
        <v>400</v>
      </c>
      <c r="Q4" s="23" t="s">
        <v>401</v>
      </c>
      <c r="R4" s="24" t="s">
        <v>402</v>
      </c>
    </row>
    <row r="5" spans="1:18" x14ac:dyDescent="0.35">
      <c r="A5" t="s">
        <v>403</v>
      </c>
      <c r="B5" t="str">
        <f>IF(ISBLANK('Spend return'!B18),"BLANK",'Spend return'!B18)</f>
        <v>Swindon</v>
      </c>
      <c r="C5" t="str">
        <f>IF(ISBLANK('Spend return'!B18),"BLANK",INDEX('LA Allocations'!$C$2:$C$154,MATCH('Spend return'!B18,'LA Allocations'!$A$2:$A$154,0)))</f>
        <v>E06000030</v>
      </c>
      <c r="D5">
        <f>IF(ISBLANK('Spend return'!B19),"BLANK",'Spend return'!B19)</f>
        <v>1169909</v>
      </c>
      <c r="E5" t="str">
        <f>IF(ISBLANK('Spend return'!B24),"BLANK",'Spend return'!B24)</f>
        <v>Joy Kennard</v>
      </c>
      <c r="F5" t="str">
        <f>IF(ISBLANK('Spend return'!B25),"BLANK",'Spend return'!B25)</f>
        <v>jkennard@swindon.gov.uk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No - we are not targeting this area</v>
      </c>
      <c r="K5">
        <f>IF(ISBLANK('Spend return'!B42),"BLANK",'Spend return'!B42)</f>
        <v>935927.2</v>
      </c>
      <c r="L5">
        <f>IF(ISBLANK('Spend return'!B43),"BLANK",'Spend return'!B43)</f>
        <v>233981.8</v>
      </c>
      <c r="M5">
        <f>IF(ISBLANK('Spend return'!B44),"BLANK",'Spend return'!B44)</f>
        <v>0</v>
      </c>
      <c r="N5">
        <f>IF(ISBLANK('Spend return'!B45),"BLANK",'Spend return'!B45)</f>
        <v>1169909</v>
      </c>
      <c r="O5" t="str">
        <f>IF(ISBLANK('Qualitative report'!A19),"BLANK",'Qualitative report'!A19)</f>
        <v xml:space="preserve">The medium-term budget planning for 2023/2024 for provider uplifts was planned to be 8%, however the annual uplift for 2023/2024 negotiation discussions with Swindon market providers resulted in an increase of 12%. This added an additional in year budget pressure in excess of £3m to the Adult budget. The 12% annual uplift to providers was across all of the market including care at home (domiciliary care), over 65 and working age care homes. The MSIF Workforce Fund has contributed to this budget pressure in 2023/24 though an alignment of 80% of the total allocation. There is still a remaining budget pressure within Adults of £2,064,072.80 resulting from the annual uplifts, alongside increased budget pressures from demand and savings to be delivered in 2023/2024. 
The impact of the 12% increase was well received by the provider market and has led to an increase in the stability of the workforce. Agencies staffing is being reduced across all services and many services are reporting no or minimal use of agency staff. The combination of the national living wage increase with high rates of inflation, alongside the workforce challenges were significant issues for our market. The 12% uplift (matched by health) has provided increased stability to the permanency of the workforce as well as increased market sustainability. Our lead provider for care at home has been reporting an incremental increase in their ability, and that of their sub-contractors, to recruit and retain their workforce.
The Pay and Reward review process has concluded across all roles in Swindon Borough Council and implemented in September 2023.The outcome has been a Council wide increase of salaries by £4m. The process objectives were to 'level up' both terms and conditions and also salaries to ensure that those of the Council are equitable to those across the wider employment market. Whilst this has come at an increased cost to overall salary budgets in Adults Social Care, in the region of £400,000, the anticipated impact will be an increased ability to recruit to vacancies and moreover the ability to retain social care workforce as the salaries and terms and conditions are more comparable to those of other local authorities. The £233,981 and 20% allocation from the MSIF Workforce Fund contributes to this and will over the course of the year impact on both recruitment and retention. The vacancy factor has reduced from 27% to 22%. Pay and Reward has prompted another piece of work to convert locums to permanent and this is already having an impact.
The impact of a more stable and permanent workforce will impact on the ability of social care teams to reduce waiting times, which are triaged, and also improve the rate of reviews completed.                                                                                                                     </v>
      </c>
      <c r="P5" t="str">
        <f>IF(ISBLANK('Qualitative report'!A23),"BLANK",'Qualitative report'!A23)</f>
        <v>Urgent and Emergency Care and Flow planning for Winter 23/24 started earlier in BSW ICS this year compared to previous years starting in January 2023  when NHS England published the delivery plan for recovering urgent and emergency care (UEC) which set two ambitions for 23/24 and into 24/25.  
Integrated Care Alliance in Swindon carried out a self-assessment in July 23 against nine of the high impact interventions as in the delivery plan for recovering urgent and emergency care services. The aim was to identify the maturity of services and strengthen improvement plans ahead of Winter and to inform winter planning.
The draft ICA winter plan for Swindon, builds on the BSW UEC Winter Plan with additional and local information.
The key areas in the winter plan are as follows;
1.	Demand and Capacity modelling	2.	Non-Criteria to Reside
3.	Length of Stay	4.	Ambulance Handover
5.	Home First/ The Swindon ICA Discharge Hub	6.	The Swindon ICA Flow Transformation Team
7.	Discharge and Surge Capacity Plans	8.	 Virtual Ward/Hospital@Home
9.	Intermediate Care –  Better Care Fund	10.	 Intermediate Care Review
11.	Swindon Care Homes	12.	Acute Respiratory Infection Hubs
13.	Primary Care	14.	Children and Young People
15.	Mental Health	16.	Falls and Frailty
17.	End of Life/ Palliative Care	
All areas of the plan are dependant on the joint working of the provider market is Swindon and their winter own 
planning in order to be able to respond from the acute/community. The social care workforce stability and capacity are also critical to flows across the system.  
The Home First Discharge approach has been nominated for an award for its multi-disciplinary and integrated working model, which includes our Lead Provider for care at home. It is this that is being built on within the winter plan. Swindon system has not had any issues or risks relating to the supply of care at home (domiciliary care) since the contract began in 2018.There is 7-day working within the Discharge Hub with Home First discharges facilitated as in the week. Trusted assessors also have 7-day coverage. Throughout winter and beyond, the Home First pathway will be expanded to include more complex discharges and a strengthening of the links with NHS@Home/Virtual Ward and HomeLine.
Discharge and Surge Capacity Plans links to the Lead Provider’s winter planning through the ability to maintain capacity across the subcontractors to respond; past years’ planning has been successful. Scoping of technology opportunities across night support is in progress.
A floor in a nursing home has come back into the market and will add additional capacity for funded and self-funder beds. The Care Coordination Centre/Navigation Hub supports care homes across 7 days and with Urgent Community Response is preventing hospital admissions.
The BCF alignment to intermediate care is part of the overall demand and capacity planning and has been cited as an exemplar. There has a public health winter readiness event held for providers alongside vaccination for both staff and residents of care homes.</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5A0C188F9C7143BA64AE11B8F5CA3A" ma:contentTypeVersion="16" ma:contentTypeDescription="Create a new document." ma:contentTypeScope="" ma:versionID="d55675b72635199dcaa5b5a3e3089351">
  <xsd:schema xmlns:xsd="http://www.w3.org/2001/XMLSchema" xmlns:xs="http://www.w3.org/2001/XMLSchema" xmlns:p="http://schemas.microsoft.com/office/2006/metadata/properties" xmlns:ns2="752c0487-dcfe-48f8-b136-5dc0119ef0f5" xmlns:ns3="97fc79aa-674f-4351-9ab2-13156206d5c1" xmlns:ns4="fa1b308a-315c-45ea-97f6-9b1c038f72b9" targetNamespace="http://schemas.microsoft.com/office/2006/metadata/properties" ma:root="true" ma:fieldsID="2d36901e8d6785210e67de80947feddb" ns2:_="" ns3:_="" ns4:_="">
    <xsd:import namespace="752c0487-dcfe-48f8-b136-5dc0119ef0f5"/>
    <xsd:import namespace="97fc79aa-674f-4351-9ab2-13156206d5c1"/>
    <xsd:import namespace="fa1b308a-315c-45ea-97f6-9b1c038f72b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4:SharedWithUsers" minOccurs="0"/>
                <xsd:element ref="ns4:SharedWithDetails" minOccurs="0"/>
                <xsd:element ref="ns2:Yea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c0487-dcfe-48f8-b136-5dc0119ef0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cdb9e0b-39ef-4b4e-b67d-345ef0004f4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Year" ma:index="20" nillable="true" ma:displayName="Financial Year" ma:format="Dropdown" ma:internalName="Year">
      <xsd:simpleType>
        <xsd:restriction base="dms:Choice">
          <xsd:enumeration value="22/23"/>
          <xsd:enumeration value="23/24"/>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fc79aa-674f-4351-9ab2-13156206d5c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f48240b-c534-4a3e-acf5-762045ec8e38}" ma:internalName="TaxCatchAll" ma:showField="CatchAllData" ma:web="fa1b308a-315c-45ea-97f6-9b1c038f72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1b308a-315c-45ea-97f6-9b1c038f72b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52c0487-dcfe-48f8-b136-5dc0119ef0f5">
      <Terms xmlns="http://schemas.microsoft.com/office/infopath/2007/PartnerControls"/>
    </lcf76f155ced4ddcb4097134ff3c332f>
    <TaxCatchAll xmlns="97fc79aa-674f-4351-9ab2-13156206d5c1" xsi:nil="true"/>
    <Year xmlns="752c0487-dcfe-48f8-b136-5dc0119ef0f5" xsi:nil="true"/>
  </documentManagement>
</p:properties>
</file>

<file path=customXml/itemProps1.xml><?xml version="1.0" encoding="utf-8"?>
<ds:datastoreItem xmlns:ds="http://schemas.openxmlformats.org/officeDocument/2006/customXml" ds:itemID="{415B3EA1-1866-4B0B-AE5E-B9D440CF8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c0487-dcfe-48f8-b136-5dc0119ef0f5"/>
    <ds:schemaRef ds:uri="97fc79aa-674f-4351-9ab2-13156206d5c1"/>
    <ds:schemaRef ds:uri="fa1b308a-315c-45ea-97f6-9b1c038f7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purl.org/dc/elements/1.1/"/>
    <ds:schemaRef ds:uri="http://www.w3.org/XML/1998/namespace"/>
    <ds:schemaRef ds:uri="http://purl.org/dc/dcmitype/"/>
    <ds:schemaRef ds:uri="http://schemas.microsoft.com/office/2006/metadata/properties"/>
    <ds:schemaRef ds:uri="http://purl.org/dc/terms/"/>
    <ds:schemaRef ds:uri="97fc79aa-674f-4351-9ab2-13156206d5c1"/>
    <ds:schemaRef ds:uri="http://schemas.microsoft.com/office/2006/documentManagement/types"/>
    <ds:schemaRef ds:uri="http://schemas.microsoft.com/office/infopath/2007/PartnerControls"/>
    <ds:schemaRef ds:uri="http://schemas.openxmlformats.org/package/2006/metadata/core-properties"/>
    <ds:schemaRef ds:uri="fa1b308a-315c-45ea-97f6-9b1c038f72b9"/>
    <ds:schemaRef ds:uri="752c0487-dcfe-48f8-b136-5dc0119ef0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2023-11-13T15:13:19Z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0x010100F35A0C188F9C7143BA64AE11B8F5CA3A</vt:lpwstr>
  </property>
  <property fmtid="{D5CDD505-2E9C-101B-9397-08002B2CF9AE}" pid="3" name="MediaServiceImageTags">
    <vt:lpwstr/>
  </property>
  <property fmtid="{D5CDD505-2E9C-101B-9397-08002B2CF9AE}" pid="4" name="TaxCatchAll">
    <vt:lpwstr/>
  </property>
</Properties>
</file>