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9200" windowHeight="5010" tabRatio="628"/>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 i="2" l="1"/>
  <c r="C89" i="2"/>
  <c r="D85" i="2"/>
  <c r="D86" i="2"/>
  <c r="D87" i="2"/>
  <c r="D88" i="2"/>
  <c r="D90" i="2"/>
  <c r="D91" i="2"/>
  <c r="D92" i="2"/>
  <c r="D84" i="2"/>
  <c r="D83" i="2"/>
  <c r="D81" i="2"/>
  <c r="C81" i="2"/>
  <c r="D79" i="2"/>
  <c r="C79" i="2"/>
  <c r="D77" i="2"/>
  <c r="C77" i="2"/>
  <c r="D75" i="2"/>
  <c r="C75" i="2"/>
  <c r="D82" i="2"/>
  <c r="C82" i="2"/>
  <c r="D80" i="2"/>
  <c r="C80" i="2"/>
  <c r="D78" i="2"/>
  <c r="C78" i="2"/>
  <c r="D76" i="2"/>
  <c r="C76" i="2"/>
  <c r="E61" i="2"/>
  <c r="E59" i="2"/>
  <c r="E57" i="2"/>
  <c r="E55" i="2"/>
  <c r="D61" i="2"/>
  <c r="C61" i="2"/>
  <c r="D59" i="2"/>
  <c r="C59" i="2"/>
  <c r="D57" i="2"/>
  <c r="C57" i="2"/>
  <c r="D55" i="2"/>
  <c r="C55"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<sst xmlns="http://schemas.openxmlformats.org/spreadsheetml/2006/main" count="829" uniqueCount="594">
  <si>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</si>
  <si>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</si>
  <si>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</si>
  <si>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</si>
  <si>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</si>
  <si>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</si>
  <si>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</si>
  <si>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</si>
  <si>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</si>
  <si>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</si>
  <si>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</si>
  <si>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</si>
  <si>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</si>
  <si>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</si>
  <si>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</si>
  <si>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</si>
  <si>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</si>
  <si>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</si>
  <si>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</si>
  <si>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</si>
  <si>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</si>
  <si>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</si>
  <si>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</si>
  <si>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</si>
  <si>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</si>
  <si>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</si>
  <si>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</si>
  <si>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</si>
  <si>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</si>
  <si>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</si>
  <si>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</si>
  <si>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</si>
  <si>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</si>
  <si>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</si>
  <si>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</si>
  <si>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</si>
  <si>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</si>
  <si>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</si>
  <si>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</si>
  <si>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</si>
  <si>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</si>
  <si>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</si>
  <si>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</si>
  <si>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</si>
  <si>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</si>
  <si>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</si>
  <si>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</si>
  <si>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</si>
  <si>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</si>
  <si>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</si>
  <si>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</si>
  <si>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</si>
  <si>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</si>
  <si>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</si>
  <si>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</si>
  <si>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</si>
  <si>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</si>
  <si>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</si>
  <si>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</si>
  <si>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</si>
  <si>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</si>
  <si>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</si>
  <si>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</si>
  <si>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</si>
  <si>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</si>
  <si>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</si>
  <si>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</si>
  <si>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</si>
  <si>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</si>
  <si>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</si>
  <si>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</si>
  <si>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</si>
  <si>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</si>
  <si>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</si>
  <si>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</si>
  <si>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</si>
  <si>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</si>
  <si>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</si>
  <si>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</si>
  <si>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</si>
  <si>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</si>
  <si>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</si>
  <si>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</si>
  <si>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</si>
  <si>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</si>
  <si>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</si>
  <si>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</si>
  <si>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</si>
  <si>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</si>
  <si>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</si>
  <si>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</si>
  <si>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</si>
  <si>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</si>
  <si>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</si>
  <si>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</si>
  <si>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</si>
  <si>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</si>
  <si>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</si>
  <si>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</si>
  <si>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</si>
  <si>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</si>
  <si>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</si>
  <si>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</si>
  <si>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</si>
  <si>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</si>
  <si>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</si>
  <si>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</si>
  <si>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</si>
  <si>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</si>
  <si>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</si>
  <si>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</si>
  <si>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</si>
  <si>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</si>
  <si>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</si>
  <si>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</si>
  <si>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</si>
  <si>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</si>
  <si>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</si>
  <si>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</si>
  <si>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</si>
  <si>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</si>
  <si>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</si>
  <si>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</si>
  <si>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</si>
  <si>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</si>
  <si>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</si>
  <si>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</si>
  <si>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</si>
  <si>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</si>
  <si>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</si>
  <si>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</si>
  <si>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</si>
  <si>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</si>
  <si>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</si>
  <si>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</si>
  <si>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</si>
  <si>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</si>
  <si>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</si>
  <si>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</si>
  <si>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</si>
  <si>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</si>
  <si>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</si>
  <si>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</si>
  <si>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</si>
  <si>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</si>
  <si>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</si>
  <si>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</si>
  <si>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</si>
  <si>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</si>
  <si>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</si>
  <si>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</si>
  <si>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</si>
  <si>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</si>
  <si>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</si>
  <si>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</si>
  <si>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</si>
  <si>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</si>
  <si>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</si>
  <si>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</si>
  <si>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</si>
  <si>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</si>
  <si>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</si>
  <si>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</si>
  <si>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</si>
  <si>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</si>
  <si>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</si>
  <si>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</si>
  <si>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</si>
  <si>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</si>
  <si>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</si>
  <si>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</si>
  <si>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</si>
  <si>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</si>
  <si>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</si>
  <si>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</si>
  <si>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</si>
  <si>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</si>
  <si>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</si>
  <si>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</si>
  <si>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</si>
  <si>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</si>
  <si>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</si>
  <si>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</si>
  <si>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</si>
  <si>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</si>
  <si>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</si>
  <si>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</si>
  <si>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</si>
  <si>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</si>
  <si>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</si>
  <si>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</si>
  <si>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</si>
  <si>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</si>
  <si>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</si>
  <si>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</si>
  <si>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</si>
  <si>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</si>
  <si>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</si>
  <si>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</si>
  <si>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</si>
  <si>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</si>
  <si>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</si>
  <si>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</si>
  <si>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</si>
  <si>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</si>
  <si>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</si>
  <si>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</si>
  <si>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</si>
  <si>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</si>
  <si>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</si>
  <si>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</si>
  <si>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</si>
  <si>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</si>
  <si>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</si>
  <si>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</si>
  <si>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</si>
  <si>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</si>
  <si>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</si>
  <si>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</si>
  <si>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</si>
  <si>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</si>
  <si>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</si>
  <si>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</si>
  <si>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</si>
  <si>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</si>
  <si>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</si>
  <si>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</si>
  <si>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</si>
  <si>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</si>
  <si>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</si>
  <si>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</si>
  <si>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</si>
  <si>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</si>
  <si>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</si>
  <si>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</si>
  <si>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</si>
  <si>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</si>
  <si>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</si>
  <si>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</si>
  <si>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</si>
  <si>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</si>
  <si>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</si>
  <si>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</si>
  <si>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</si>
  <si>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</si>
  <si>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</si>
  <si>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</si>
  <si>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</si>
  <si>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</si>
  <si>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</si>
  <si>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</si>
  <si>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</si>
  <si>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</si>
  <si>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</si>
  <si>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</si>
  <si>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</si>
  <si>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</si>
  <si>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</si>
  <si>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</si>
  <si>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</si>
  <si>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</si>
  <si>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</si>
  <si>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</si>
  <si>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</si>
  <si>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</si>
  <si>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</si>
  <si>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</si>
  <si>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</si>
  <si>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</si>
  <si>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</si>
  <si>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</si>
  <si>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</si>
  <si>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</si>
  <si>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</si>
  <si>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</si>
  <si>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</si>
  <si>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</si>
  <si>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</si>
  <si>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</si>
  <si>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</si>
  <si>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</si>
  <si>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</si>
  <si>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</si>
  <si>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</si>
  <si>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</si>
  <si>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</si>
  <si>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</si>
  <si>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</si>
  <si>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</si>
  <si>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</si>
  <si>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</si>
  <si>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</si>
  <si>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</si>
  <si>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</si>
  <si>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</si>
  <si>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</si>
  <si>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</si>
  <si>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</si>
  <si>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</si>
  <si>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</si>
  <si>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</si>
  <si>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</si>
  <si>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</si>
  <si>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</si>
  <si>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</si>
  <si>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</si>
  <si>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</si>
  <si>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</si>
  <si>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</si>
  <si>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</si>
  <si>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</si>
  <si>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</si>
  <si>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</si>
  <si>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</si>
  <si>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</si>
  <si>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</si>
  <si>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</si>
  <si>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</si>
  <si>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</si>
  <si>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</si>
  <si>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</si>
  <si>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</si>
  <si>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</si>
  <si>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</si>
  <si>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</si>
  <si>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</si>
  <si>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</si>
  <si>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</si>
  <si>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</si>
  <si>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</si>
  <si>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</si>
  <si>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</si>
  <si>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</si>
  <si>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</si>
  <si>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</si>
  <si>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</si>
  <si>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</si>
  <si>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</si>
  <si>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</si>
  <si>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</si>
  <si>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</si>
  <si>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</si>
  <si>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</si>
  <si>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</si>
  <si>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</si>
  <si>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</si>
  <si>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</si>
  <si>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</si>
  <si>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</si>
  <si>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</si>
  <si>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</si>
  <si>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</si>
  <si>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</si>
  <si>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</si>
  <si>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</si>
  <si>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</si>
  <si>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</si>
  <si>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</si>
  <si>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</si>
  <si>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</si>
  <si>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</si>
  <si>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</si>
  <si>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</si>
  <si>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</si>
  <si>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</si>
  <si>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</si>
  <si>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</si>
  <si>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</si>
  <si>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</si>
  <si>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</si>
  <si>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</si>
  <si>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</si>
  <si>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</si>
  <si>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</si>
  <si>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</si>
  <si>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</si>
  <si>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</si>
  <si>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</si>
  <si>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</si>
  <si>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</si>
  <si>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</si>
  <si>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</si>
  <si>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</si>
  <si>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</si>
  <si>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</si>
  <si>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</si>
  <si>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</si>
  <si>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</si>
  <si>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</si>
  <si>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</si>
  <si>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</si>
  <si>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</si>
  <si>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</si>
  <si>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</si>
  <si>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</si>
  <si>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</si>
  <si>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</si>
  <si>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</si>
  <si>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</si>
  <si>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</si>
  <si>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</si>
  <si>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</si>
  <si>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</si>
  <si>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</si>
  <si>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</si>
  <si>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</si>
  <si>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</si>
  <si>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</si>
  <si>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</si>
  <si>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</si>
  <si>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</si>
  <si>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</si>
  <si>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</si>
  <si>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</si>
  <si>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</si>
  <si>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</si>
  <si>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</si>
  <si>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</si>
  <si>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</si>
  <si>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</si>
  <si>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</si>
  <si>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</si>
  <si>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</si>
  <si>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</si>
  <si>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</si>
  <si>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</si>
  <si>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</si>
  <si>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</si>
  <si>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</si>
  <si>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</si>
  <si>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</si>
  <si>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</si>
  <si>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</si>
  <si>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</si>
  <si>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</si>
  <si>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</si>
  <si>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</si>
  <si>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</si>
  <si>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</si>
  <si>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</si>
  <si>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</si>
  <si>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</si>
  <si>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</si>
  <si>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</si>
  <si>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</si>
  <si>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</si>
  <si>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</si>
  <si>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</si>
  <si>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</si>
  <si>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</si>
  <si>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</si>
  <si>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</si>
  <si>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</si>
  <si>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</si>
  <si>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</si>
  <si>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</si>
  <si>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</si>
  <si>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</si>
  <si>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</si>
  <si>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</si>
  <si>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</si>
  <si>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</si>
  <si>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</si>
  <si>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</si>
  <si>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</si>
  <si>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</si>
  <si>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</si>
  <si>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</si>
  <si>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</si>
  <si>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</si>
  <si>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</si>
  <si>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</si>
  <si>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</si>
  <si>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</si>
  <si>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</si>
  <si>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</si>
  <si>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</si>
  <si>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</si>
  <si>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</si>
  <si>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</si>
  <si>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</si>
  <si>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</si>
  <si>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</si>
  <si>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</si>
  <si>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</si>
  <si>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</si>
  <si>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</si>
  <si>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</si>
  <si>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</si>
  <si>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</si>
  <si>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</si>
  <si>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</si>
  <si>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</si>
  <si>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</si>
  <si>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</si>
  <si>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</si>
  <si>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</si>
  <si>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</si>
  <si>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</si>
  <si>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</si>
  <si>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</si>
  <si>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</si>
  <si>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</si>
  <si>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</si>
  <si>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</si>
  <si>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</si>
  <si>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</si>
  <si>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</si>
  <si>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</si>
  <si>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</si>
  <si>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</si>
  <si>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</si>
  <si>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</si>
  <si>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</si>
  <si>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</si>
  <si>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</si>
  <si>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</si>
  <si>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</si>
  <si>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</si>
  <si>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</si>
  <si>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</si>
  <si>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</si>
  <si>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</si>
  <si>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</si>
  <si>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</si>
  <si>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</si>
  <si>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</si>
  <si>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</si>
  <si>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</si>
  <si>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</si>
  <si>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</si>
  <si>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</si>
  <si>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</si>
  <si>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</si>
  <si>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</si>
  <si>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</si>
  <si>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</si>
  <si>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</si>
  <si>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</si>
  <si>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</si>
  <si>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</si>
  <si>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</si>
  <si>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</si>
  <si>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</si>
  <si>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</si>
  <si>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</si>
  <si>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</si>
  <si>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</si>
  <si>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</si>
  <si>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</si>
  <si>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</si>
  <si>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</si>
  <si>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</si>
  <si>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</si>
  <si>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</si>
  <si>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</si>
  <si>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</si>
  <si>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</si>
  <si>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</si>
  <si>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</si>
  <si>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</si>
  <si>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</si>
  <si>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</si>
  <si>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</si>
  <si>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</si>
  <si>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</si>
  <si>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</si>
  <si>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</si>
  <si>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</si>
  <si>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</si>
  <si>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</si>
  <si>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</si>
  <si>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</si>
  <si>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</si>
  <si>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</si>
  <si>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</si>
  <si>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</si>
  <si>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</si>
  <si>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</si>
  <si>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</si>
  <si>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</si>
  <si>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</si>
  <si>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21/22 split - 82 in area, 33 out of area
22/23 split - 79 in area, 36 out of area</t>
  </si>
  <si>
    <t>21/22 split - 5 in area, 8 out of area
22/23 split - 3 in area, 13 out of area</t>
  </si>
  <si>
    <t>21/22 split - 399 in area, 79 out of area
22/23 split - 381 in area, 88 out of area</t>
  </si>
  <si>
    <t>21/22 split - 55 in area, 64 out of area
22/23 split - 50 in area, 60 out of area</t>
  </si>
  <si>
    <t>In area beds available plus OOA beds commissioned</t>
  </si>
  <si>
    <t>Capacity based on registered Nursing beds rather than bed utilised for nursing care</t>
  </si>
  <si>
    <t>Total capacity of extra care units = 355 MPS (442-50-37) split between 65+ 75% and 18-64 25%</t>
  </si>
  <si>
    <t>Zoe Evans</t>
  </si>
  <si>
    <t>zoe.evans@blackburn.gov.uk</t>
  </si>
  <si>
    <t>Home care capacity equal to demand based on Framework commissioning arrangements. Additional data to fully assess capacity is unavailable</t>
  </si>
  <si>
    <t>Based on meeting expected demand - unable to assess OOA capacity</t>
  </si>
  <si>
    <t>Based on meeting expected demand - unable to assess OOA capacityMPS 59 Schemes in borough providing 317 units of accommodation. Remainder assumed to be OOA.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</si>
</sst>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cellStyle name="Normal" xfId="0" builtinId="0"/>
    <cellStyle name="Normal 2 2 2" xfId="2"/>
    <cellStyle name="Normal 3 4" xfId="3"/>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AX89"/>
  <sheetViews>
    <sheetView showGridLines="0" tabSelected="1" topLeftCell="A61" zoomScaleNormal="100" workbookViewId="0">
      <selection activeCell="A2" sqref="A2"/>
    </sheetView>
  </sheetViews>
  <sheetFormatPr defaultRowHeight="15.5" x14ac:dyDescent="0.35"/>
  <cols>
    <col min="1" max="1" width="129.54296875" style="9" customWidth="1"/>
    <col min="2" max="2" width="10.26953125" style="2" hidden="1" customWidth="1"/>
    <col min="3" max="3" width="30.7265625" style="9" customWidth="1"/>
    <col min="4" max="50" width="9.2695312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7"/>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649999999999999"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9" scale="1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AF94"/>
  <sheetViews>
    <sheetView showGridLines="0" topLeftCell="A40" zoomScale="70" zoomScaleNormal="70" workbookViewId="0">
      <selection activeCell="F92" sqref="F92"/>
    </sheetView>
  </sheetViews>
  <sheetFormatPr defaultRowHeight="14.5" x14ac:dyDescent="0.35"/>
  <cols>
    <col min="1" max="1" width="105.453125" customWidth="1"/>
    <col min="2" max="2" width="75.7265625" bestFit="1" customWidth="1"/>
    <col min="3" max="3" width="20.54296875" customWidth="1"/>
    <col min="4" max="4" width="18.26953125" customWidth="1"/>
    <col min="5" max="5" width="47.54296875" customWidth="1"/>
    <col min="6" max="6" width="51" customWidth="1"/>
    <col min="7" max="7" width="16.26953125" customWidth="1"/>
    <col min="8" max="8" width="16" customWidth="1"/>
    <col min="9" max="10" width="16.26953125" customWidth="1"/>
    <col min="11" max="11" width="59.54296875" customWidth="1"/>
    <col min="13" max="13" width="16.7265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8"/>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649999999999999"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6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119</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589</v>
      </c>
      <c r="C47" s="3"/>
      <c r="D47" s="3"/>
      <c r="E47" s="3"/>
      <c r="F47" s="3"/>
      <c r="G47" s="3"/>
      <c r="H47" s="3"/>
      <c r="I47" s="3"/>
      <c r="J47" s="3"/>
      <c r="K47" s="3"/>
    </row>
    <row r="48" spans="1:11" ht="15.5" x14ac:dyDescent="0.35">
      <c r="A48" s="7" t="s">
        <v>74</v>
      </c>
      <c r="B48" s="48" t="s">
        <v>590</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9" t="s">
        <v>81</v>
      </c>
      <c r="B54" s="41" t="s">
        <v>82</v>
      </c>
      <c r="C54" s="28">
        <v>115</v>
      </c>
      <c r="D54" s="28">
        <v>115</v>
      </c>
      <c r="E54" s="28">
        <v>118</v>
      </c>
      <c r="F54" s="29"/>
    </row>
    <row r="55" spans="1:11" ht="31" x14ac:dyDescent="0.35">
      <c r="A55" s="80"/>
      <c r="B55" s="42" t="s">
        <v>83</v>
      </c>
      <c r="C55" s="28">
        <f>115</f>
        <v>115</v>
      </c>
      <c r="D55" s="28">
        <f>D54</f>
        <v>115</v>
      </c>
      <c r="E55" s="28">
        <f>E54</f>
        <v>118</v>
      </c>
      <c r="F55" s="29" t="s">
        <v>582</v>
      </c>
    </row>
    <row r="56" spans="1:11" ht="15.5" x14ac:dyDescent="0.35">
      <c r="A56" s="81" t="s">
        <v>84</v>
      </c>
      <c r="B56" s="42" t="s">
        <v>82</v>
      </c>
      <c r="C56" s="28">
        <v>13</v>
      </c>
      <c r="D56" s="28">
        <v>16</v>
      </c>
      <c r="E56" s="28">
        <v>16</v>
      </c>
      <c r="F56" s="29"/>
    </row>
    <row r="57" spans="1:11" ht="31" x14ac:dyDescent="0.35">
      <c r="A57" s="82"/>
      <c r="B57" s="42" t="s">
        <v>83</v>
      </c>
      <c r="C57" s="28">
        <f>C56</f>
        <v>13</v>
      </c>
      <c r="D57" s="28">
        <f>D56</f>
        <v>16</v>
      </c>
      <c r="E57" s="28">
        <f>E56</f>
        <v>16</v>
      </c>
      <c r="F57" s="29" t="s">
        <v>583</v>
      </c>
    </row>
    <row r="58" spans="1:11" ht="15.5" x14ac:dyDescent="0.35">
      <c r="A58" s="81" t="s">
        <v>85</v>
      </c>
      <c r="B58" s="42" t="s">
        <v>82</v>
      </c>
      <c r="C58" s="28">
        <v>478</v>
      </c>
      <c r="D58" s="28">
        <v>469</v>
      </c>
      <c r="E58" s="28">
        <v>482</v>
      </c>
      <c r="F58" s="29"/>
    </row>
    <row r="59" spans="1:11" ht="31" x14ac:dyDescent="0.35">
      <c r="A59" s="82"/>
      <c r="B59" s="42" t="s">
        <v>83</v>
      </c>
      <c r="C59" s="28">
        <f>C58</f>
        <v>478</v>
      </c>
      <c r="D59" s="28">
        <f>D58</f>
        <v>469</v>
      </c>
      <c r="E59" s="28">
        <f>E58</f>
        <v>482</v>
      </c>
      <c r="F59" s="29" t="s">
        <v>584</v>
      </c>
    </row>
    <row r="60" spans="1:11" ht="15.5" x14ac:dyDescent="0.35">
      <c r="A60" s="81" t="s">
        <v>86</v>
      </c>
      <c r="B60" s="42" t="s">
        <v>82</v>
      </c>
      <c r="C60" s="28">
        <v>119</v>
      </c>
      <c r="D60" s="28">
        <v>110</v>
      </c>
      <c r="E60" s="28">
        <v>113</v>
      </c>
      <c r="F60" s="29"/>
    </row>
    <row r="61" spans="1:11" ht="31" x14ac:dyDescent="0.35">
      <c r="A61" s="82"/>
      <c r="B61" s="42" t="s">
        <v>83</v>
      </c>
      <c r="C61" s="28">
        <f>C60</f>
        <v>119</v>
      </c>
      <c r="D61" s="28">
        <f>D60</f>
        <v>110</v>
      </c>
      <c r="E61" s="28">
        <f>E60</f>
        <v>113</v>
      </c>
      <c r="F61" s="29" t="s">
        <v>585</v>
      </c>
    </row>
    <row r="62" spans="1:11" ht="15.5" x14ac:dyDescent="0.35">
      <c r="A62" s="79" t="s">
        <v>87</v>
      </c>
      <c r="B62" s="42" t="s">
        <v>82</v>
      </c>
      <c r="C62" s="28">
        <v>835</v>
      </c>
      <c r="D62" s="28">
        <v>823</v>
      </c>
      <c r="E62" s="28">
        <v>846</v>
      </c>
      <c r="F62" s="29"/>
    </row>
    <row r="63" spans="1:11" ht="15.5" x14ac:dyDescent="0.35">
      <c r="A63" s="80"/>
      <c r="B63" s="42" t="s">
        <v>88</v>
      </c>
      <c r="C63" s="28">
        <v>299122</v>
      </c>
      <c r="D63" s="28">
        <v>277721</v>
      </c>
      <c r="E63" s="28">
        <v>287857</v>
      </c>
      <c r="F63" s="29"/>
    </row>
    <row r="64" spans="1:11" ht="15.5" x14ac:dyDescent="0.35">
      <c r="A64" s="79" t="s">
        <v>89</v>
      </c>
      <c r="B64" s="42" t="s">
        <v>82</v>
      </c>
      <c r="C64" s="28">
        <v>271</v>
      </c>
      <c r="D64" s="28">
        <v>301</v>
      </c>
      <c r="E64" s="28">
        <v>310</v>
      </c>
      <c r="F64" s="29"/>
    </row>
    <row r="65" spans="1:9" ht="15.5" x14ac:dyDescent="0.35">
      <c r="A65" s="80"/>
      <c r="B65" s="42" t="s">
        <v>88</v>
      </c>
      <c r="C65" s="28">
        <v>155620</v>
      </c>
      <c r="D65" s="28">
        <v>142734</v>
      </c>
      <c r="E65" s="28">
        <v>144639</v>
      </c>
      <c r="F65" s="29"/>
    </row>
    <row r="66" spans="1:9" ht="15.5" x14ac:dyDescent="0.35">
      <c r="A66" s="79" t="s">
        <v>90</v>
      </c>
      <c r="B66" s="42" t="s">
        <v>82</v>
      </c>
      <c r="C66" s="28">
        <v>99</v>
      </c>
      <c r="D66" s="28">
        <v>96</v>
      </c>
      <c r="E66" s="28">
        <v>99</v>
      </c>
      <c r="F66" s="29"/>
    </row>
    <row r="67" spans="1:9" ht="15.5" x14ac:dyDescent="0.35">
      <c r="A67" s="80"/>
      <c r="B67" s="42" t="s">
        <v>91</v>
      </c>
      <c r="C67" s="28">
        <v>168</v>
      </c>
      <c r="D67" s="28">
        <v>179</v>
      </c>
      <c r="E67" s="28">
        <v>180</v>
      </c>
      <c r="F67" s="29"/>
    </row>
    <row r="68" spans="1:9" ht="15.5" x14ac:dyDescent="0.35">
      <c r="A68" s="81" t="s">
        <v>92</v>
      </c>
      <c r="B68" s="42" t="s">
        <v>82</v>
      </c>
      <c r="C68" s="28">
        <v>27</v>
      </c>
      <c r="D68" s="28">
        <v>28</v>
      </c>
      <c r="E68" s="28">
        <v>29</v>
      </c>
      <c r="F68" s="29"/>
    </row>
    <row r="69" spans="1:9" ht="15.5" x14ac:dyDescent="0.35">
      <c r="A69" s="82"/>
      <c r="B69" s="42" t="s">
        <v>91</v>
      </c>
      <c r="C69" s="28">
        <v>65</v>
      </c>
      <c r="D69" s="28">
        <v>60</v>
      </c>
      <c r="E69" s="28">
        <v>60</v>
      </c>
      <c r="F69" s="29"/>
    </row>
    <row r="70" spans="1:9" ht="15.5" x14ac:dyDescent="0.35">
      <c r="A70" s="81" t="s">
        <v>93</v>
      </c>
      <c r="B70" s="42" t="s">
        <v>82</v>
      </c>
      <c r="C70" s="28">
        <v>232</v>
      </c>
      <c r="D70" s="28">
        <v>233</v>
      </c>
      <c r="E70" s="28">
        <v>240</v>
      </c>
      <c r="F70" s="30"/>
    </row>
    <row r="71" spans="1:9" ht="15.5" x14ac:dyDescent="0.35">
      <c r="A71" s="82"/>
      <c r="B71" s="42" t="s">
        <v>91</v>
      </c>
      <c r="C71" s="28">
        <v>505</v>
      </c>
      <c r="D71" s="28">
        <v>490</v>
      </c>
      <c r="E71" s="28">
        <v>495</v>
      </c>
      <c r="F71" s="29"/>
    </row>
    <row r="72" spans="1:9" ht="15.65" customHeight="1" x14ac:dyDescent="0.35">
      <c r="A72" s="75"/>
      <c r="B72" s="75"/>
      <c r="C72" s="75"/>
      <c r="D72" s="75"/>
      <c r="E72" s="75"/>
      <c r="F72" s="76"/>
      <c r="G72" s="76"/>
      <c r="H72" s="76"/>
      <c r="I72" s="76"/>
    </row>
    <row r="74" spans="1:9" ht="54" customHeight="1" x14ac:dyDescent="0.35">
      <c r="A74" s="68" t="s">
        <v>75</v>
      </c>
      <c r="B74" s="68" t="s">
        <v>94</v>
      </c>
      <c r="C74" s="67" t="s">
        <v>95</v>
      </c>
      <c r="D74" s="67" t="s">
        <v>96</v>
      </c>
      <c r="E74" s="67" t="s">
        <v>97</v>
      </c>
      <c r="F74" s="67" t="s">
        <v>80</v>
      </c>
    </row>
    <row r="75" spans="1:9" ht="46.5" x14ac:dyDescent="0.35">
      <c r="A75" s="79" t="s">
        <v>81</v>
      </c>
      <c r="B75" s="42" t="s">
        <v>98</v>
      </c>
      <c r="C75" s="28">
        <f>C76</f>
        <v>430</v>
      </c>
      <c r="D75" s="28">
        <f>D76</f>
        <v>27.441860465116282</v>
      </c>
      <c r="E75" s="74" t="s">
        <v>413</v>
      </c>
      <c r="F75" s="29" t="s">
        <v>587</v>
      </c>
    </row>
    <row r="76" spans="1:9" ht="46.5" x14ac:dyDescent="0.35">
      <c r="A76" s="80"/>
      <c r="B76" s="42" t="s">
        <v>99</v>
      </c>
      <c r="C76" s="28">
        <f>397+33</f>
        <v>430</v>
      </c>
      <c r="D76" s="28">
        <f>118/C76*100</f>
        <v>27.441860465116282</v>
      </c>
      <c r="E76" s="74" t="s">
        <v>413</v>
      </c>
      <c r="F76" s="29" t="s">
        <v>586</v>
      </c>
    </row>
    <row r="77" spans="1:9" ht="46.5" x14ac:dyDescent="0.35">
      <c r="A77" s="81" t="s">
        <v>84</v>
      </c>
      <c r="B77" s="42" t="s">
        <v>98</v>
      </c>
      <c r="C77" s="28">
        <f>C78</f>
        <v>31</v>
      </c>
      <c r="D77" s="28">
        <f>D78</f>
        <v>51.612903225806448</v>
      </c>
      <c r="E77" s="74" t="s">
        <v>413</v>
      </c>
      <c r="F77" s="29" t="s">
        <v>586</v>
      </c>
    </row>
    <row r="78" spans="1:9" ht="46.5" x14ac:dyDescent="0.35">
      <c r="A78" s="82"/>
      <c r="B78" s="42" t="s">
        <v>99</v>
      </c>
      <c r="C78" s="28">
        <f>18+13</f>
        <v>31</v>
      </c>
      <c r="D78" s="28">
        <f>E57/C78*100</f>
        <v>51.612903225806448</v>
      </c>
      <c r="E78" s="74" t="s">
        <v>413</v>
      </c>
      <c r="F78" s="29" t="s">
        <v>586</v>
      </c>
    </row>
    <row r="79" spans="1:9" ht="46.5" x14ac:dyDescent="0.35">
      <c r="A79" s="81" t="s">
        <v>85</v>
      </c>
      <c r="B79" s="42" t="s">
        <v>98</v>
      </c>
      <c r="C79" s="28">
        <f>C80</f>
        <v>582</v>
      </c>
      <c r="D79" s="28">
        <f>D80</f>
        <v>82.817869415807564</v>
      </c>
      <c r="E79" s="74" t="s">
        <v>413</v>
      </c>
      <c r="F79" s="29" t="s">
        <v>586</v>
      </c>
    </row>
    <row r="80" spans="1:9" ht="46.5" x14ac:dyDescent="0.35">
      <c r="A80" s="82"/>
      <c r="B80" s="42" t="s">
        <v>99</v>
      </c>
      <c r="C80" s="28">
        <f>494+88</f>
        <v>582</v>
      </c>
      <c r="D80" s="28">
        <f>E59/C80*100</f>
        <v>82.817869415807564</v>
      </c>
      <c r="E80" s="74" t="s">
        <v>413</v>
      </c>
      <c r="F80" s="29" t="s">
        <v>586</v>
      </c>
    </row>
    <row r="81" spans="1:6" ht="46.5" x14ac:dyDescent="0.35">
      <c r="A81" s="81" t="s">
        <v>86</v>
      </c>
      <c r="B81" s="42" t="s">
        <v>98</v>
      </c>
      <c r="C81" s="28">
        <f>C82</f>
        <v>141</v>
      </c>
      <c r="D81" s="28">
        <f>D82</f>
        <v>80.141843971631204</v>
      </c>
      <c r="E81" s="74" t="s">
        <v>413</v>
      </c>
      <c r="F81" s="29" t="s">
        <v>586</v>
      </c>
    </row>
    <row r="82" spans="1:6" ht="46.5" x14ac:dyDescent="0.35">
      <c r="A82" s="82"/>
      <c r="B82" s="42" t="s">
        <v>99</v>
      </c>
      <c r="C82" s="28">
        <f>81+60</f>
        <v>141</v>
      </c>
      <c r="D82" s="28">
        <f>E61/C82*100</f>
        <v>80.141843971631204</v>
      </c>
      <c r="E82" s="74" t="s">
        <v>413</v>
      </c>
      <c r="F82" s="29" t="s">
        <v>586</v>
      </c>
    </row>
    <row r="83" spans="1:6" ht="62" x14ac:dyDescent="0.35">
      <c r="A83" s="79" t="s">
        <v>87</v>
      </c>
      <c r="B83" s="42" t="s">
        <v>98</v>
      </c>
      <c r="C83" s="28">
        <v>846</v>
      </c>
      <c r="D83" s="28">
        <f>E62/C83*100</f>
        <v>100</v>
      </c>
      <c r="E83" s="74" t="s">
        <v>558</v>
      </c>
      <c r="F83" s="29" t="s">
        <v>591</v>
      </c>
    </row>
    <row r="84" spans="1:6" ht="62" x14ac:dyDescent="0.35">
      <c r="A84" s="80"/>
      <c r="B84" s="42" t="s">
        <v>100</v>
      </c>
      <c r="C84" s="28">
        <v>287857</v>
      </c>
      <c r="D84" s="28">
        <f>E63/C84*100</f>
        <v>100</v>
      </c>
      <c r="E84" s="74" t="s">
        <v>558</v>
      </c>
      <c r="F84" s="29" t="s">
        <v>591</v>
      </c>
    </row>
    <row r="85" spans="1:6" ht="62" x14ac:dyDescent="0.35">
      <c r="A85" s="79" t="s">
        <v>89</v>
      </c>
      <c r="B85" s="42" t="s">
        <v>98</v>
      </c>
      <c r="C85" s="28">
        <v>310</v>
      </c>
      <c r="D85" s="28">
        <f t="shared" ref="D85:D92" si="0">E64/C85*100</f>
        <v>100</v>
      </c>
      <c r="E85" s="74" t="s">
        <v>558</v>
      </c>
      <c r="F85" s="29" t="s">
        <v>591</v>
      </c>
    </row>
    <row r="86" spans="1:6" ht="62" x14ac:dyDescent="0.35">
      <c r="A86" s="80"/>
      <c r="B86" s="42" t="s">
        <v>100</v>
      </c>
      <c r="C86" s="28">
        <v>144639</v>
      </c>
      <c r="D86" s="28">
        <f t="shared" si="0"/>
        <v>100</v>
      </c>
      <c r="E86" s="74" t="s">
        <v>558</v>
      </c>
      <c r="F86" s="29" t="s">
        <v>591</v>
      </c>
    </row>
    <row r="87" spans="1:6" ht="62" x14ac:dyDescent="0.35">
      <c r="A87" s="79" t="s">
        <v>90</v>
      </c>
      <c r="B87" s="42" t="s">
        <v>98</v>
      </c>
      <c r="C87" s="28">
        <v>99</v>
      </c>
      <c r="D87" s="28">
        <f t="shared" si="0"/>
        <v>100</v>
      </c>
      <c r="E87" s="74" t="s">
        <v>558</v>
      </c>
      <c r="F87" s="29" t="s">
        <v>592</v>
      </c>
    </row>
    <row r="88" spans="1:6" ht="62" x14ac:dyDescent="0.35">
      <c r="A88" s="80"/>
      <c r="B88" s="44" t="s">
        <v>101</v>
      </c>
      <c r="C88" s="28">
        <v>266</v>
      </c>
      <c r="D88" s="28">
        <f t="shared" si="0"/>
        <v>67.669172932330824</v>
      </c>
      <c r="E88" s="74" t="s">
        <v>558</v>
      </c>
      <c r="F88" s="29" t="s">
        <v>588</v>
      </c>
    </row>
    <row r="89" spans="1:6" ht="62" x14ac:dyDescent="0.35">
      <c r="A89" s="81" t="s">
        <v>92</v>
      </c>
      <c r="B89" s="42" t="s">
        <v>98</v>
      </c>
      <c r="C89" s="28">
        <f>E68</f>
        <v>29</v>
      </c>
      <c r="D89" s="28">
        <f t="shared" si="0"/>
        <v>100</v>
      </c>
      <c r="E89" s="74" t="s">
        <v>558</v>
      </c>
      <c r="F89" s="29" t="s">
        <v>592</v>
      </c>
    </row>
    <row r="90" spans="1:6" ht="62" x14ac:dyDescent="0.35">
      <c r="A90" s="82"/>
      <c r="B90" s="44" t="s">
        <v>101</v>
      </c>
      <c r="C90" s="28">
        <v>89</v>
      </c>
      <c r="D90" s="28">
        <f t="shared" si="0"/>
        <v>67.415730337078656</v>
      </c>
      <c r="E90" s="74" t="s">
        <v>558</v>
      </c>
      <c r="F90" s="29" t="s">
        <v>588</v>
      </c>
    </row>
    <row r="91" spans="1:6" ht="62" x14ac:dyDescent="0.35">
      <c r="A91" s="81" t="s">
        <v>93</v>
      </c>
      <c r="B91" s="42" t="s">
        <v>98</v>
      </c>
      <c r="C91" s="28">
        <v>240</v>
      </c>
      <c r="D91" s="28">
        <f t="shared" si="0"/>
        <v>100</v>
      </c>
      <c r="E91" s="74" t="s">
        <v>558</v>
      </c>
      <c r="F91" s="29" t="s">
        <v>592</v>
      </c>
    </row>
    <row r="92" spans="1:6" ht="62" x14ac:dyDescent="0.35">
      <c r="A92" s="82"/>
      <c r="B92" s="44" t="s">
        <v>101</v>
      </c>
      <c r="C92" s="28">
        <v>495</v>
      </c>
      <c r="D92" s="28">
        <f t="shared" si="0"/>
        <v>100</v>
      </c>
      <c r="E92" s="74" t="s">
        <v>558</v>
      </c>
      <c r="F92" s="29" t="s">
        <v>593</v>
      </c>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formula1>AND(ISNUMBER(C54),C54&gt;=0)</formula1>
    </dataValidation>
    <dataValidation type="custom" allowBlank="1" showInputMessage="1" showErrorMessage="1" errorTitle="Invalid Input" error="Please enter a valid email address" sqref="B48">
      <formula1>FIND("@",B48)&gt;0</formula1>
    </dataValidation>
    <dataValidation type="custom" allowBlank="1" showInputMessage="1" showErrorMessage="1" errorTitle="Invalid Input" error="Please enter text here" sqref="B47">
      <formula1>ISTEXT(B47)</formula1>
    </dataValidation>
    <dataValidation type="textLength" errorStyle="warning" operator="lessThanOrEqual" allowBlank="1" showInputMessage="1" showErrorMessage="1" error="Maximum character limit reached. Please do not exceed 200 characters" sqref="F54:F71 F75:F92">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14:formula1>
            <xm:f>'Source - LAs List'!$A$2:$A$154</xm:f>
          </x14:formula1>
          <xm:sqref>B42</xm:sqref>
        </x14:dataValidation>
        <x14:dataValidation type="list" allowBlank="1" showInputMessage="1" showErrorMessage="1" errorTitle="Invalid Input" error="Please select an option from the drop-down list">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4"/>
  <sheetViews>
    <sheetView workbookViewId="0"/>
  </sheetViews>
  <sheetFormatPr defaultRowHeight="14.5" x14ac:dyDescent="0.35"/>
  <cols>
    <col min="1" max="1" width="35.453125" bestFit="1" customWidth="1"/>
    <col min="2" max="2" width="10.7265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RowHeight="14.5" x14ac:dyDescent="0.35"/>
  <cols>
    <col min="1" max="1" width="37.2695312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7265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Blackburn with Darwen</v>
      </c>
      <c r="C5" t="str">
        <f>IF(ISBLANK('Capacity Template'!B42),"BLANK",INDEX('Source - LAs List'!$B$2:$B$154,MATCH('Capacity Template'!B42,'Source - LAs List'!$A$2:$A$154,0)))</f>
        <v>E06000008</v>
      </c>
      <c r="D5" t="str">
        <f>IF(ISBLANK('Capacity Template'!B47),"BLANK",'Capacity Template'!B47)</f>
        <v>Zoe Evans</v>
      </c>
      <c r="E5" t="str">
        <f>IF(ISBLANK('Capacity Template'!B48),"BLANK",'Capacity Template'!B48)</f>
        <v>zoe.evans@blackburn.gov.uk</v>
      </c>
      <c r="F5">
        <f>IF(ISBLANK(INDEX('Capacity Template'!$C$54:$C$71,1)),"BLANK",INDEX('Capacity Template'!$C$54:$C$71,1))</f>
        <v>115</v>
      </c>
      <c r="G5">
        <f>IF(ISBLANK(INDEX('Capacity Template'!$C$54:$C$71,2)),"BLANK",INDEX('Capacity Template'!$C$54:$C$71,2))</f>
        <v>115</v>
      </c>
      <c r="H5">
        <f>IF(ISBLANK(INDEX('Capacity Template'!$C$54:$C$71,3)),"BLANK",INDEX('Capacity Template'!$C$54:$C$71,3))</f>
        <v>13</v>
      </c>
      <c r="I5">
        <f>IF(ISBLANK(INDEX('Capacity Template'!$C$54:$C$71,4)),"BLANK",INDEX('Capacity Template'!$C$54:$C$71,4))</f>
        <v>13</v>
      </c>
      <c r="J5">
        <f>IF(ISBLANK(INDEX('Capacity Template'!$C$54:$C$71,5)),"BLANK",INDEX('Capacity Template'!$C$54:$C$71,5))</f>
        <v>478</v>
      </c>
      <c r="K5">
        <f>IF(ISBLANK(INDEX('Capacity Template'!$C$54:$C$71,6)),"BLANK",INDEX('Capacity Template'!$C$54:$C$71,6))</f>
        <v>478</v>
      </c>
      <c r="L5">
        <f>IF(ISBLANK(INDEX('Capacity Template'!$C$54:$C$71,7)),"BLANK",INDEX('Capacity Template'!$C$54:$C$71,7))</f>
        <v>119</v>
      </c>
      <c r="M5">
        <f>IF(ISBLANK(INDEX('Capacity Template'!$C$54:$C$71,8)),"BLANK",INDEX('Capacity Template'!$C$54:$C$71,8))</f>
        <v>119</v>
      </c>
      <c r="N5">
        <f>IF(ISBLANK(INDEX('Capacity Template'!$C$54:$C$71,9)),"BLANK",INDEX('Capacity Template'!$C$54:$C$71,9))</f>
        <v>835</v>
      </c>
      <c r="O5">
        <f>IF(ISBLANK(INDEX('Capacity Template'!$C$54:$C$71,10)),"BLANK",INDEX('Capacity Template'!$C$54:$C$71,10))</f>
        <v>299122</v>
      </c>
      <c r="P5">
        <f>IF(ISBLANK(INDEX('Capacity Template'!$C$54:$C$71,11)),"BLANK",INDEX('Capacity Template'!$C$54:$C$71,11))</f>
        <v>271</v>
      </c>
      <c r="Q5">
        <f>IF(ISBLANK(INDEX('Capacity Template'!$C$54:$C$71,12)),"BLANK",INDEX('Capacity Template'!$C$54:$C$71,12))</f>
        <v>155620</v>
      </c>
      <c r="R5">
        <f>IF(ISBLANK(INDEX('Capacity Template'!$C$54:$C$71,13)),"BLANK",INDEX('Capacity Template'!$C$54:$C$71,13))</f>
        <v>99</v>
      </c>
      <c r="S5">
        <f>IF(ISBLANK(INDEX('Capacity Template'!$C$54:$C$71,14)),"BLANK",INDEX('Capacity Template'!$C$54:$C$71,14))</f>
        <v>168</v>
      </c>
      <c r="T5">
        <f>IF(ISBLANK(INDEX('Capacity Template'!$C$54:$C$71,15)),"BLANK",INDEX('Capacity Template'!$C$54:$C$71,15))</f>
        <v>27</v>
      </c>
      <c r="U5">
        <f>IF(ISBLANK(INDEX('Capacity Template'!$C$54:$C$71,16)),"BLANK",INDEX('Capacity Template'!$C$54:$C$71,16))</f>
        <v>65</v>
      </c>
      <c r="V5">
        <f>IF(ISBLANK(INDEX('Capacity Template'!$C$54:$C$71,17)),"BLANK",INDEX('Capacity Template'!$C$54:$C$71,17))</f>
        <v>232</v>
      </c>
      <c r="W5">
        <f>IF(ISBLANK(INDEX('Capacity Template'!$C$54:$C$71,18)),"BLANK",INDEX('Capacity Template'!$C$54:$C$71,18))</f>
        <v>505</v>
      </c>
      <c r="X5">
        <f>IF(ISBLANK(INDEX('Capacity Template'!$D$54:$D$71,1)),"BLANK",INDEX('Capacity Template'!$D$54:$D$71,1))</f>
        <v>115</v>
      </c>
      <c r="Y5">
        <f>IF(ISBLANK(INDEX('Capacity Template'!$D$54:$D$71,2)),"BLANK",INDEX('Capacity Template'!$D$54:$D$71,2))</f>
        <v>115</v>
      </c>
      <c r="Z5">
        <f>IF(ISBLANK(INDEX('Capacity Template'!$D$54:$D$71,3)),"BLANK",INDEX('Capacity Template'!$D$54:$D$71,3))</f>
        <v>16</v>
      </c>
      <c r="AA5">
        <f>IF(ISBLANK(INDEX('Capacity Template'!$D$54:$D$71,4)),"BLANK",INDEX('Capacity Template'!$D$54:$D$71,4))</f>
        <v>16</v>
      </c>
      <c r="AB5">
        <f>IF(ISBLANK(INDEX('Capacity Template'!$D$54:$D$71,5)),"BLANK",INDEX('Capacity Template'!$D$54:$D$71,5))</f>
        <v>469</v>
      </c>
      <c r="AC5">
        <f>IF(ISBLANK(INDEX('Capacity Template'!$D$54:$D$71,6)),"BLANK",INDEX('Capacity Template'!$D$54:$D$71,6))</f>
        <v>469</v>
      </c>
      <c r="AD5">
        <f>IF(ISBLANK(INDEX('Capacity Template'!$D$54:$D$71,7)),"BLANK",INDEX('Capacity Template'!$D$54:$D$71,7))</f>
        <v>110</v>
      </c>
      <c r="AE5">
        <f>IF(ISBLANK(INDEX('Capacity Template'!$D$54:$D$71,8)),"BLANK",INDEX('Capacity Template'!$D$54:$D$71,8))</f>
        <v>110</v>
      </c>
      <c r="AF5">
        <f>IF(ISBLANK(INDEX('Capacity Template'!$D$54:$D$71,9)),"BLANK",INDEX('Capacity Template'!$D$54:$D$71,9))</f>
        <v>823</v>
      </c>
      <c r="AG5">
        <f>IF(ISBLANK(INDEX('Capacity Template'!$D$54:$D$71,10)),"BLANK",INDEX('Capacity Template'!$D$54:$D$71,10))</f>
        <v>277721</v>
      </c>
      <c r="AH5">
        <f>IF(ISBLANK(INDEX('Capacity Template'!$D$54:$D$71,11)),"BLANK",INDEX('Capacity Template'!$D$54:$D$71,11))</f>
        <v>301</v>
      </c>
      <c r="AI5">
        <f>IF(ISBLANK(INDEX('Capacity Template'!$D$54:$D$71,12)),"BLANK",INDEX('Capacity Template'!$D$54:$D$71,12))</f>
        <v>142734</v>
      </c>
      <c r="AJ5">
        <f>IF(ISBLANK(INDEX('Capacity Template'!$D$54:$D$71,13)),"BLANK",INDEX('Capacity Template'!$D$54:$D$71,13))</f>
        <v>96</v>
      </c>
      <c r="AK5">
        <f>IF(ISBLANK(INDEX('Capacity Template'!$D$54:$D$71,14)),"BLANK",INDEX('Capacity Template'!$D$54:$D$71,14))</f>
        <v>179</v>
      </c>
      <c r="AL5">
        <f>IF(ISBLANK(INDEX('Capacity Template'!$D$54:$D$71,15)),"BLANK",INDEX('Capacity Template'!$D$54:$D$71,15))</f>
        <v>28</v>
      </c>
      <c r="AM5">
        <f>IF(ISBLANK(INDEX('Capacity Template'!$D$54:$D$71,16)),"BLANK",INDEX('Capacity Template'!$D$54:$D$71,16))</f>
        <v>60</v>
      </c>
      <c r="AN5">
        <f>IF(ISBLANK(INDEX('Capacity Template'!$D$54:$D$71,17)),"BLANK",INDEX('Capacity Template'!$D$54:$D$71,17))</f>
        <v>233</v>
      </c>
      <c r="AO5">
        <f>IF(ISBLANK(INDEX('Capacity Template'!$D$54:$D$71,18)),"BLANK",INDEX('Capacity Template'!$D$54:$D$71,18))</f>
        <v>490</v>
      </c>
      <c r="AP5">
        <f>IF(ISBLANK(INDEX('Capacity Template'!$E$54:$E$71,1)),"BLANK",INDEX('Capacity Template'!$E$54:$E$71,1))</f>
        <v>118</v>
      </c>
      <c r="AQ5">
        <f>IF(ISBLANK(INDEX('Capacity Template'!$E$54:$E$71,2)),"BLANK",INDEX('Capacity Template'!$E$54:$E$71,2))</f>
        <v>118</v>
      </c>
      <c r="AR5">
        <f>IF(ISBLANK(INDEX('Capacity Template'!$E$54:$E$71,3)),"BLANK",INDEX('Capacity Template'!$E$54:$E$71,3))</f>
        <v>16</v>
      </c>
      <c r="AS5">
        <f>IF(ISBLANK(INDEX('Capacity Template'!$E$54:$E$71,4)),"BLANK",INDEX('Capacity Template'!$E$54:$E$71,4))</f>
        <v>16</v>
      </c>
      <c r="AT5">
        <f>IF(ISBLANK(INDEX('Capacity Template'!$E$54:$E$71,5)),"BLANK",INDEX('Capacity Template'!$E$54:$E$71,5))</f>
        <v>482</v>
      </c>
      <c r="AU5">
        <f>IF(ISBLANK(INDEX('Capacity Template'!$E$54:$E$71,6)),"BLANK",INDEX('Capacity Template'!$E$54:$E$71,6))</f>
        <v>482</v>
      </c>
      <c r="AV5">
        <f>IF(ISBLANK(INDEX('Capacity Template'!$E$54:$E$71,7)),"BLANK",INDEX('Capacity Template'!$E$54:$E$71,7))</f>
        <v>113</v>
      </c>
      <c r="AW5">
        <f>IF(ISBLANK(INDEX('Capacity Template'!$E$54:$E$71,8)),"BLANK",INDEX('Capacity Template'!$E$54:$E$71,8))</f>
        <v>113</v>
      </c>
      <c r="AX5">
        <f>IF(ISBLANK(INDEX('Capacity Template'!$E$54:$E$71,9)),"BLANK",INDEX('Capacity Template'!$E$54:$E$71,9))</f>
        <v>846</v>
      </c>
      <c r="AY5">
        <f>IF(ISBLANK(INDEX('Capacity Template'!$E$54:$E$71,10)),"BLANK",INDEX('Capacity Template'!$E$54:$E$71,10))</f>
        <v>287857</v>
      </c>
      <c r="AZ5">
        <f>IF(ISBLANK(INDEX('Capacity Template'!$E$54:$E$71,11)),"BLANK",INDEX('Capacity Template'!$E$54:$E$71,11))</f>
        <v>310</v>
      </c>
      <c r="BA5">
        <f>IF(ISBLANK(INDEX('Capacity Template'!$E$54:$E$71,12)),"BLANK",INDEX('Capacity Template'!$E$54:$E$71,12))</f>
        <v>144639</v>
      </c>
      <c r="BB5">
        <f>IF(ISBLANK(INDEX('Capacity Template'!$E$54:$E$71,13)),"BLANK",INDEX('Capacity Template'!$E$54:$E$71,13))</f>
        <v>99</v>
      </c>
      <c r="BC5">
        <f>IF(ISBLANK(INDEX('Capacity Template'!$E$54:$E$71,14)),"BLANK",INDEX('Capacity Template'!$E$54:$E$71,14))</f>
        <v>180</v>
      </c>
      <c r="BD5">
        <f>IF(ISBLANK(INDEX('Capacity Template'!$E$54:$E$71,15)),"BLANK",INDEX('Capacity Template'!$E$54:$E$71,15))</f>
        <v>29</v>
      </c>
      <c r="BE5">
        <f>IF(ISBLANK(INDEX('Capacity Template'!$E$54:$E$71,16)),"BLANK",INDEX('Capacity Template'!$E$54:$E$71,16))</f>
        <v>60</v>
      </c>
      <c r="BF5">
        <f>IF(ISBLANK(INDEX('Capacity Template'!$E$54:$E$71,17)),"BLANK",INDEX('Capacity Template'!$E$54:$E$71,17))</f>
        <v>240</v>
      </c>
      <c r="BG5">
        <f>IF(ISBLANK(INDEX('Capacity Template'!$E$54:$E$71,18)),"BLANK",INDEX('Capacity Template'!$E$54:$E$71,18))</f>
        <v>495</v>
      </c>
      <c r="BH5" t="str">
        <f>IF(ISBLANK(INDEX('Capacity Template'!$F$54:$F$71,1)),"BLANK",INDEX('Capacity Template'!$F$54:$F$71,1))</f>
        <v>BLANK</v>
      </c>
      <c r="BI5" t="str">
        <f>IF(ISBLANK(INDEX('Capacity Template'!$F$54:$F$71,2)),"BLANK",INDEX('Capacity Template'!$F$54:$F$71,2))</f>
        <v>21/22 split - 82 in area, 33 out of area
22/23 split - 79 in area, 36 out of area</v>
      </c>
      <c r="BJ5" t="str">
        <f>IF(ISBLANK(INDEX('Capacity Template'!$F$54:$F$71,3)),"BLANK",INDEX('Capacity Template'!$F$54:$F$71,3))</f>
        <v>BLANK</v>
      </c>
      <c r="BK5" t="str">
        <f>IF(ISBLANK(INDEX('Capacity Template'!$F$54:$F$71,4)),"BLANK",INDEX('Capacity Template'!$F$54:$F$71,4))</f>
        <v>21/22 split - 5 in area, 8 out of area
22/23 split - 3 in area, 13 out of area</v>
      </c>
      <c r="BL5" t="str">
        <f>IF(ISBLANK(INDEX('Capacity Template'!$F$54:$F$71,5)),"BLANK",INDEX('Capacity Template'!$F$54:$F$71,5))</f>
        <v>BLANK</v>
      </c>
      <c r="BM5" t="str">
        <f>IF(ISBLANK(INDEX('Capacity Template'!$F$54:$F$71,6)),"BLANK",INDEX('Capacity Template'!$F$54:$F$71,6))</f>
        <v>21/22 split - 399 in area, 79 out of area
22/23 split - 381 in area, 88 out of area</v>
      </c>
      <c r="BN5" t="str">
        <f>IF(ISBLANK(INDEX('Capacity Template'!$F$54:$F$71,7)),"BLANK",INDEX('Capacity Template'!$F$54:$F$71,7))</f>
        <v>BLANK</v>
      </c>
      <c r="BO5" t="str">
        <f>IF(ISBLANK(INDEX('Capacity Template'!$F$54:$F$71,8)),"BLANK",INDEX('Capacity Template'!$F$54:$F$71,8))</f>
        <v>21/22 split - 55 in area, 64 out of area
22/23 split - 50 in area, 60 out of area</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430</v>
      </c>
      <c r="CA5">
        <f>IF(ISBLANK(INDEX('Capacity Template'!$C$75:$C$92,2)),"BLANK",INDEX('Capacity Template'!$C$75:$C$92,2))</f>
        <v>430</v>
      </c>
      <c r="CB5">
        <f>IF(ISBLANK(INDEX('Capacity Template'!$C$75:$C$92,3)),"BLANK",INDEX('Capacity Template'!$C$75:$C$92,3))</f>
        <v>31</v>
      </c>
      <c r="CC5">
        <f>IF(ISBLANK(INDEX('Capacity Template'!$C$75:$C$92,4)),"BLANK",INDEX('Capacity Template'!$C$75:$C$92,4))</f>
        <v>31</v>
      </c>
      <c r="CD5">
        <f>IF(ISBLANK(INDEX('Capacity Template'!$C$75:$C$92,5)),"BLANK",INDEX('Capacity Template'!$C$75:$C$92,5))</f>
        <v>582</v>
      </c>
      <c r="CE5">
        <f>IF(ISBLANK(INDEX('Capacity Template'!$C$75:$C$92,6)),"BLANK",INDEX('Capacity Template'!$C$75:$C$92,6))</f>
        <v>582</v>
      </c>
      <c r="CF5">
        <f>IF(ISBLANK(INDEX('Capacity Template'!$C$75:$C$92,7)),"BLANK",INDEX('Capacity Template'!$C$75:$C$92,7))</f>
        <v>141</v>
      </c>
      <c r="CG5">
        <f>IF(ISBLANK(INDEX('Capacity Template'!$C$75:$C$92,8)),"BLANK",INDEX('Capacity Template'!$C$75:$C$92,8))</f>
        <v>141</v>
      </c>
      <c r="CH5">
        <f>IF(ISBLANK(INDEX('Capacity Template'!$C$75:$C$92,9)),"BLANK",INDEX('Capacity Template'!$C$75:$C$92,9))</f>
        <v>846</v>
      </c>
      <c r="CI5">
        <f>IF(ISBLANK(INDEX('Capacity Template'!$C$75:$C$92,10)),"BLANK",INDEX('Capacity Template'!$C$75:$C$92,10))</f>
        <v>287857</v>
      </c>
      <c r="CJ5">
        <f>IF(ISBLANK(INDEX('Capacity Template'!$C$75:$C$92,11)),"BLANK",INDEX('Capacity Template'!$C$75:$C$92,11))</f>
        <v>310</v>
      </c>
      <c r="CK5">
        <f>IF(ISBLANK(INDEX('Capacity Template'!$C$75:$C$92,12)),"BLANK",INDEX('Capacity Template'!$C$75:$C$92,12))</f>
        <v>144639</v>
      </c>
      <c r="CL5">
        <f>IF(ISBLANK(INDEX('Capacity Template'!$C$75:$C$92,13)),"BLANK",INDEX('Capacity Template'!$C$75:$C$92,13))</f>
        <v>99</v>
      </c>
      <c r="CM5">
        <f>IF(ISBLANK(INDEX('Capacity Template'!$C$75:$C$92,14)),"BLANK",INDEX('Capacity Template'!$C$75:$C$92,14))</f>
        <v>266</v>
      </c>
      <c r="CN5">
        <f>IF(ISBLANK(INDEX('Capacity Template'!$C$75:$C$92,15)),"BLANK",INDEX('Capacity Template'!$C$75:$C$92,15))</f>
        <v>29</v>
      </c>
      <c r="CO5">
        <f>IF(ISBLANK(INDEX('Capacity Template'!$C$75:$C$92,16)),"BLANK",INDEX('Capacity Template'!$C$75:$C$92,16))</f>
        <v>89</v>
      </c>
      <c r="CP5">
        <f>IF(ISBLANK(INDEX('Capacity Template'!$C$75:$C$92,17)),"BLANK",INDEX('Capacity Template'!$C$75:$C$92,17))</f>
        <v>240</v>
      </c>
      <c r="CQ5">
        <f>IF(ISBLANK(INDEX('Capacity Template'!$C$75:$C$92,18)),"BLANK",INDEX('Capacity Template'!$C$75:$C$92,18))</f>
        <v>495</v>
      </c>
      <c r="CR5">
        <f>IF(ISBLANK(INDEX('Capacity Template'!$D$75:$D$92,1)),"BLANK",INDEX('Capacity Template'!$D$75:$D$92,1))</f>
        <v>27.441860465116282</v>
      </c>
      <c r="CS5">
        <f>IF(ISBLANK(INDEX('Capacity Template'!$D$75:$D$92,2)),"BLANK",INDEX('Capacity Template'!$D$75:$D$92,2))</f>
        <v>27.441860465116282</v>
      </c>
      <c r="CT5">
        <f>IF(ISBLANK(INDEX('Capacity Template'!$D$75:$D$92,3)),"BLANK",INDEX('Capacity Template'!$D$75:$D$92,3))</f>
        <v>51.612903225806448</v>
      </c>
      <c r="CU5">
        <f>IF(ISBLANK(INDEX('Capacity Template'!$D$75:$D$92,4)),"BLANK",INDEX('Capacity Template'!$D$75:$D$92,4))</f>
        <v>51.612903225806448</v>
      </c>
      <c r="CV5">
        <f>IF(ISBLANK(INDEX('Capacity Template'!$D$75:$D$92,5)),"BLANK",INDEX('Capacity Template'!$D$75:$D$92,5))</f>
        <v>82.817869415807564</v>
      </c>
      <c r="CW5">
        <f>IF(ISBLANK(INDEX('Capacity Template'!$D$75:$D$92,6)),"BLANK",INDEX('Capacity Template'!$D$75:$D$92,6))</f>
        <v>82.817869415807564</v>
      </c>
      <c r="CX5">
        <f>IF(ISBLANK(INDEX('Capacity Template'!$D$75:$D$92,7)),"BLANK",INDEX('Capacity Template'!$D$75:$D$92,7))</f>
        <v>80.141843971631204</v>
      </c>
      <c r="CY5">
        <f>IF(ISBLANK(INDEX('Capacity Template'!$D$75:$D$92,8)),"BLANK",INDEX('Capacity Template'!$D$75:$D$92,8))</f>
        <v>80.141843971631204</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100</v>
      </c>
      <c r="DE5">
        <f>IF(ISBLANK(INDEX('Capacity Template'!$D$75:$D$92,14)),"BLANK",INDEX('Capacity Template'!$D$75:$D$92,14))</f>
        <v>67.669172932330824</v>
      </c>
      <c r="DF5">
        <f>IF(ISBLANK(INDEX('Capacity Template'!$D$75:$D$92,15)),"BLANK",INDEX('Capacity Template'!$D$75:$D$92,15))</f>
        <v>100</v>
      </c>
      <c r="DG5">
        <f>IF(ISBLANK(INDEX('Capacity Template'!$D$75:$D$92,16)),"BLANK",INDEX('Capacity Template'!$D$75:$D$92,16))</f>
        <v>67.415730337078656</v>
      </c>
      <c r="DH5">
        <f>IF(ISBLANK(INDEX('Capacity Template'!$D$75:$D$92,17)),"BLANK",INDEX('Capacity Template'!$D$75:$D$92,17))</f>
        <v>100</v>
      </c>
      <c r="DI5">
        <f>IF(ISBLANK(INDEX('Capacity Template'!$D$75:$D$92,18)),"BLANK",INDEX('Capacity Template'!$D$75:$D$92,18))</f>
        <v>100</v>
      </c>
      <c r="DJ5" t="str">
        <f>IF(ISBLANK(INDEX('Capacity Template'!$E$75:$E$92,1)),"BLANK",INDEX('Capacity Template'!$E$75:$E$92,1))</f>
        <v>E - Capacity situation means there is 'over-supply' and choice for people accessing support and commissioners.</v>
      </c>
      <c r="DK5" t="str">
        <f>IF(ISBLANK(INDEX('Capacity Template'!$E$75:$E$92,2)),"BLANK",INDEX('Capacity Template'!$E$75:$E$92,2))</f>
        <v>E - Capacity situation means there is 'over-supply' and choice for people accessing support and commissioners.</v>
      </c>
      <c r="DL5" t="str">
        <f>IF(ISBLANK(INDEX('Capacity Template'!$E$75:$E$92,3)),"BLANK",INDEX('Capacity Template'!$E$75:$E$92,3))</f>
        <v>E - Capacity situation means there is 'over-supply' and choice for people accessing support and commissioners.</v>
      </c>
      <c r="DM5" t="str">
        <f>IF(ISBLANK(INDEX('Capacity Template'!$E$75:$E$92,4)),"BLANK",INDEX('Capacity Template'!$E$75:$E$92,4))</f>
        <v>E - Capacity situation means there is 'over-supply' and choice for people accessing support and commissioners.</v>
      </c>
      <c r="DN5" t="str">
        <f>IF(ISBLANK(INDEX('Capacity Template'!$E$75:$E$92,5)),"BLANK",INDEX('Capacity Template'!$E$75:$E$92,5))</f>
        <v>E - Capacity situation means there is 'over-supply' and choice for people accessing support and commissioners.</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E - Capacity situation means there is 'over-supply' and choice for people accessing support and commissioners.</v>
      </c>
      <c r="DQ5" t="str">
        <f>IF(ISBLANK(INDEX('Capacity Template'!$E$75:$E$92,8)),"BLANK",INDEX('Capacity Template'!$E$75:$E$92,8))</f>
        <v>E - Capacity situation means there is 'over-supply' and choice for people accessing support and commissioners.</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Capacity based on registered Nursing beds rather than bed utilised for nursing care</v>
      </c>
      <c r="EC5" t="str">
        <f>IF(ISBLANK(INDEX('Capacity Template'!$F$75:$F$92,2)),"BLANK",INDEX('Capacity Template'!$F$75:$F$92,2))</f>
        <v>In area beds available plus OOA beds commissioned</v>
      </c>
      <c r="ED5" t="str">
        <f>IF(ISBLANK(INDEX('Capacity Template'!$F$75:$F$92,3)),"BLANK",INDEX('Capacity Template'!$F$75:$F$92,3))</f>
        <v>In area beds available plus OOA beds commissioned</v>
      </c>
      <c r="EE5" t="str">
        <f>IF(ISBLANK(INDEX('Capacity Template'!$F$75:$F$92,4)),"BLANK",INDEX('Capacity Template'!$F$75:$F$92,4))</f>
        <v>In area beds available plus OOA beds commissioned</v>
      </c>
      <c r="EF5" t="str">
        <f>IF(ISBLANK(INDEX('Capacity Template'!$F$75:$F$92,5)),"BLANK",INDEX('Capacity Template'!$F$75:$F$92,5))</f>
        <v>In area beds available plus OOA beds commissioned</v>
      </c>
      <c r="EG5" t="str">
        <f>IF(ISBLANK(INDEX('Capacity Template'!$F$75:$F$92,6)),"BLANK",INDEX('Capacity Template'!$F$75:$F$92,6))</f>
        <v>In area beds available plus OOA beds commissioned</v>
      </c>
      <c r="EH5" t="str">
        <f>IF(ISBLANK(INDEX('Capacity Template'!$F$75:$F$92,7)),"BLANK",INDEX('Capacity Template'!$F$75:$F$92,7))</f>
        <v>In area beds available plus OOA beds commissioned</v>
      </c>
      <c r="EI5" t="str">
        <f>IF(ISBLANK(INDEX('Capacity Template'!$F$75:$F$92,8)),"BLANK",INDEX('Capacity Template'!$F$75:$F$92,8))</f>
        <v>In area beds available plus OOA beds commissioned</v>
      </c>
      <c r="EJ5" t="str">
        <f>IF(ISBLANK(INDEX('Capacity Template'!$F$75:$F$92,9)),"BLANK",INDEX('Capacity Template'!$F$75:$F$92,9))</f>
        <v>Home care capacity equal to demand based on Framework commissioning arrangements. Additional data to fully assess capacity is unavailable</v>
      </c>
      <c r="EK5" t="str">
        <f>IF(ISBLANK(INDEX('Capacity Template'!$F$75:$F$92,10)),"BLANK",INDEX('Capacity Template'!$F$75:$F$92,10))</f>
        <v>Home care capacity equal to demand based on Framework commissioning arrangements. Additional data to fully assess capacity is unavailable</v>
      </c>
      <c r="EL5" t="str">
        <f>IF(ISBLANK(INDEX('Capacity Template'!$F$75:$F$92,11)),"BLANK",INDEX('Capacity Template'!$F$75:$F$92,11))</f>
        <v>Home care capacity equal to demand based on Framework commissioning arrangements. Additional data to fully assess capacity is unavailable</v>
      </c>
      <c r="EM5" t="str">
        <f>IF(ISBLANK(INDEX('Capacity Template'!$F$75:$F$92,12)),"BLANK",INDEX('Capacity Template'!$F$75:$F$92,12))</f>
        <v>Home care capacity equal to demand based on Framework commissioning arrangements. Additional data to fully assess capacity is unavailable</v>
      </c>
      <c r="EN5" t="str">
        <f>IF(ISBLANK(INDEX('Capacity Template'!$F$75:$F$92,13)),"BLANK",INDEX('Capacity Template'!$F$75:$F$92,13))</f>
        <v>Based on meeting expected demand - unable to assess OOA capacity</v>
      </c>
      <c r="EO5" t="str">
        <f>IF(ISBLANK(INDEX('Capacity Template'!$F$75:$F$92,14)),"BLANK",INDEX('Capacity Template'!$F$75:$F$92,14))</f>
        <v>Total capacity of extra care units = 355 MPS (442-50-37) split between 65+ 75% and 18-64 25%</v>
      </c>
      <c r="EP5" t="str">
        <f>IF(ISBLANK(INDEX('Capacity Template'!$F$75:$F$92,15)),"BLANK",INDEX('Capacity Template'!$F$75:$F$92,15))</f>
        <v>Based on meeting expected demand - unable to assess OOA capacity</v>
      </c>
      <c r="EQ5" t="str">
        <f>IF(ISBLANK(INDEX('Capacity Template'!$F$75:$F$92,16)),"BLANK",INDEX('Capacity Template'!$F$75:$F$92,16))</f>
        <v>Total capacity of extra care units = 355 MPS (442-50-37) split between 65+ 75% and 18-64 25%</v>
      </c>
      <c r="ER5" t="str">
        <f>IF(ISBLANK(INDEX('Capacity Template'!$F$75:$F$92,17)),"BLANK",INDEX('Capacity Template'!$F$75:$F$92,17))</f>
        <v>Based on meeting expected demand - unable to assess OOA capacity</v>
      </c>
      <c r="ES5" t="str">
        <f>IF(ISBLANK(INDEX('Capacity Template'!$F$75:$F$92,18)),"BLANK",INDEX('Capacity Template'!$F$75:$F$92,18))</f>
        <v>Based on meeting expected demand - unable to assess OOA capacityMPS 59 Schemes in borough providing 317 units of accommodation. Remainder assumed to be OOA.</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purl.org/dc/dcmitype/"/>
    <ds:schemaRef ds:uri="http://schemas.openxmlformats.org/package/2006/metadata/core-properties"/>
    <ds:schemaRef ds:uri="http://purl.org/dc/terms/"/>
    <ds:schemaRef ds:uri="7733dd27-db60-40e2-8fa1-8ddcdc226c7b"/>
    <ds:schemaRef ds:uri="http://schemas.microsoft.com/office/infopath/2007/PartnerControls"/>
    <ds:schemaRef ds:uri="34f15714-548d-495f-a9b0-f58ce09e51d1"/>
    <ds:schemaRef ds:uri="http://www.w3.org/XML/1998/namespace"/>
    <ds:schemaRef ds:uri="http://schemas.microsoft.com/office/2006/documentManagement/typ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2023-06-29T16:01:57Z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