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4" documentId="8_{42E624D7-908A-448C-A4BB-80985E92FBB2}" xr6:coauthVersionLast="47" xr6:coauthVersionMax="47" xr10:uidLastSave="{7BBC0BE9-9E9B-4064-B864-6096C56E6792}"/>
  <bookViews>
    <workbookView xWindow="-120" yWindow="-120" windowWidth="20730" windowHeight="11160"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<sst xmlns="http://schemas.openxmlformats.org/spreadsheetml/2006/main" count="428" uniqueCount="404">
  <si>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</si>
  <si>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</si>
  <si>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</si>
  <si>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</si>
  <si>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</si>
  <si>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</si>
  <si>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</si>
  <si>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</si>
  <si>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</si>
  <si>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</si>
  <si>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</si>
  <si>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</si>
  <si>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</si>
  <si>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</si>
  <si>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</si>
  <si>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</si>
  <si>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</si>
  <si>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</si>
  <si>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</si>
  <si>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</si>
  <si>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</si>
  <si>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</si>
  <si>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</si>
  <si>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</si>
  <si>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</si>
  <si>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</si>
  <si>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</si>
  <si>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</si>
  <si>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</si>
  <si>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</si>
  <si>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</si>
  <si>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</si>
  <si>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</si>
  <si>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</si>
  <si>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</si>
  <si>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</si>
  <si>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</si>
  <si>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</si>
  <si>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</si>
  <si>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</si>
  <si>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</si>
  <si>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</si>
  <si>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</si>
  <si>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</si>
  <si>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</si>
  <si>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</si>
  <si>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</si>
  <si>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</si>
  <si>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</si>
  <si>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</si>
  <si>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</si>
  <si>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</si>
  <si>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</si>
  <si>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</si>
  <si>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</si>
  <si>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</si>
  <si>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</si>
  <si>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</si>
  <si>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</si>
  <si>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</si>
  <si>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</si>
  <si>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</si>
  <si>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</si>
  <si>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</si>
  <si>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</si>
  <si>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</si>
  <si>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</si>
  <si>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</si>
  <si>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</si>
  <si>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</si>
  <si>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</si>
  <si>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</si>
  <si>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</si>
  <si>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</si>
  <si>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</si>
  <si>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</si>
  <si>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</si>
  <si>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</si>
  <si>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</si>
  <si>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</si>
  <si>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</si>
  <si>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</si>
  <si>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</si>
  <si>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</si>
  <si>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</si>
  <si>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</si>
  <si>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</si>
  <si>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</si>
  <si>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</si>
  <si>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</si>
  <si>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</si>
  <si>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</si>
  <si>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</si>
  <si>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</si>
  <si>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</si>
  <si>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</si>
  <si>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</si>
  <si>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</si>
  <si>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</si>
  <si>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</si>
  <si>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</si>
  <si>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</si>
  <si>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</si>
  <si>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</si>
  <si>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</si>
  <si>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</si>
  <si>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</si>
  <si>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</si>
  <si>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</si>
  <si>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</si>
  <si>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</si>
  <si>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</si>
  <si>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</si>
  <si>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</si>
  <si>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</si>
  <si>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</si>
  <si>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</si>
  <si>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</si>
  <si>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</si>
  <si>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</si>
  <si>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</si>
  <si>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</si>
  <si>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</si>
  <si>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</si>
  <si>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</si>
  <si>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</si>
  <si>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</si>
  <si>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</si>
  <si>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</si>
  <si>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</si>
  <si>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</si>
  <si>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</si>
  <si>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</si>
  <si>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</si>
  <si>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</si>
  <si>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</si>
  <si>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</si>
  <si>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</si>
  <si>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</si>
  <si>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</si>
  <si>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</si>
  <si>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</si>
  <si>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</si>
  <si>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</si>
  <si>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</si>
  <si>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</si>
  <si>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</si>
  <si>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</si>
  <si>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</si>
  <si>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</si>
  <si>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</si>
  <si>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</si>
  <si>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</si>
  <si>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</si>
  <si>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</si>
  <si>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</si>
  <si>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</si>
  <si>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</si>
  <si>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</si>
  <si>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</si>
  <si>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</si>
  <si>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</si>
  <si>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</si>
  <si>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</si>
  <si>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</si>
  <si>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</si>
  <si>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</si>
  <si>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</si>
  <si>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</si>
  <si>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</si>
  <si>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</si>
  <si>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</si>
  <si>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</si>
  <si>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</si>
  <si>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</si>
  <si>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</si>
  <si>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</si>
  <si>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</si>
  <si>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</si>
  <si>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</si>
  <si>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</si>
  <si>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</si>
  <si>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</si>
  <si>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</si>
  <si>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</si>
  <si>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</si>
  <si>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</si>
  <si>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</si>
  <si>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</si>
  <si>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</si>
  <si>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</si>
  <si>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</si>
  <si>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</si>
  <si>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</si>
  <si>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</si>
  <si>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</si>
  <si>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</si>
  <si>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</si>
  <si>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</si>
  <si>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</si>
  <si>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</si>
  <si>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</si>
  <si>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</si>
  <si>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</si>
  <si>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</si>
  <si>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</si>
  <si>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</si>
  <si>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</si>
  <si>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</si>
  <si>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</si>
  <si>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</si>
  <si>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</si>
  <si>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</si>
  <si>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</si>
  <si>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</si>
  <si>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</si>
  <si>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</si>
  <si>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</si>
  <si>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</si>
  <si>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</si>
  <si>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</si>
  <si>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</si>
  <si>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</si>
  <si>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</si>
  <si>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</si>
  <si>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</si>
  <si>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</si>
  <si>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</si>
  <si>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</si>
  <si>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</si>
  <si>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</si>
  <si>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</si>
  <si>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</si>
  <si>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</si>
  <si>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</si>
  <si>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</si>
  <si>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</si>
  <si>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</si>
  <si>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</si>
  <si>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</si>
  <si>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</si>
  <si>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</si>
  <si>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</si>
  <si>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</si>
  <si>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</si>
  <si>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</si>
  <si>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</si>
  <si>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</si>
  <si>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</si>
  <si>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</si>
  <si>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</si>
  <si>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</si>
  <si>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</si>
  <si>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</si>
  <si>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</si>
  <si>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</si>
  <si>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</si>
  <si>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</si>
  <si>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</si>
  <si>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</si>
  <si>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</si>
  <si>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</si>
  <si>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</si>
  <si>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</si>
  <si>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</si>
  <si>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</si>
  <si>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</si>
  <si>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</si>
  <si>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</si>
  <si>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</si>
  <si>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</si>
  <si>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</si>
  <si>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</si>
  <si>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</si>
  <si>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</si>
  <si>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</si>
  <si>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</si>
  <si>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</si>
  <si>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</si>
  <si>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</si>
  <si>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</si>
  <si>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</si>
  <si>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</si>
  <si>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</si>
  <si>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</si>
  <si>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</si>
  <si>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</si>
  <si>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</si>
  <si>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</si>
  <si>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</si>
  <si>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</si>
  <si>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</si>
  <si>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</si>
  <si>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</si>
  <si>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</si>
  <si>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</si>
  <si>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</si>
  <si>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</si>
  <si>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</si>
  <si>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</si>
  <si>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</si>
  <si>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</si>
  <si>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</si>
  <si>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</si>
  <si>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</si>
  <si>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</si>
  <si>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</si>
  <si>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</si>
  <si>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</si>
  <si>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</si>
  <si>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</si>
  <si>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</si>
  <si>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</si>
  <si>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</si>
  <si>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</si>
  <si>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</si>
  <si>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</si>
  <si>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</si>
  <si>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</si>
  <si>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</si>
  <si>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</si>
  <si>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</si>
  <si>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</si>
  <si>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</si>
  <si>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</si>
  <si>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</si>
  <si>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</si>
  <si>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</si>
  <si>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</si>
  <si>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</si>
  <si>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</si>
  <si>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</si>
  <si>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</si>
  <si>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</si>
  <si>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</si>
  <si>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</si>
  <si>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</si>
  <si>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</si>
  <si>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</si>
  <si>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</si>
  <si>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</si>
  <si>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</si>
  <si>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</si>
  <si>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</si>
  <si>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</si>
  <si>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</si>
  <si>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</si>
  <si>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</si>
  <si>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</si>
  <si>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</si>
  <si>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</si>
  <si>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</si>
  <si>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</si>
  <si>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</si>
  <si>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</si>
  <si>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</si>
  <si>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</si>
  <si>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</si>
  <si>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</si>
  <si>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</si>
  <si>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</si>
  <si>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</si>
  <si>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</si>
  <si>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</si>
  <si>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</si>
  <si>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</si>
  <si>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</si>
  <si>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</si>
  <si>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</si>
  <si>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</si>
  <si>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</si>
  <si>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</si>
  <si>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</si>
  <si>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</si>
  <si>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</si>
  <si>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</si>
  <si>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</si>
  <si>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</si>
  <si>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</si>
  <si>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</si>
  <si>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</si>
  <si>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</si>
  <si>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</si>
  <si>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</si>
  <si>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</si>
  <si>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</si>
  <si>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</si>
  <si>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</si>
  <si>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</si>
  <si>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</si>
  <si>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</si>
  <si>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</si>
  <si>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</si>
  <si>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</si>
  <si>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</si>
  <si>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</si>
  <si>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</si>
  <si>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</si>
  <si>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</si>
  <si>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</si>
  <si>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Sam Jacobson</t>
  </si>
  <si>
    <t>sam.jacobson@barnet.gov.uk</t>
  </si>
  <si>
    <t>We have used the additional workforce funding to fund agreed fee increases to care providers.
As outlined in our market sustainability plan (Annex C), our approach to fee increases has been to agree these on an individual basis with providers with a view to maintaining sector sustainability. This approach is adopted across North Cenral London (NCL) where there is a well established market management programme in NCL to manage the market effectively and ensure sufficient capacity to meet demand. Doing so gives the Council confidence in maintaining good levels of market capacity as reported in our Capacity Plan submission.</t>
  </si>
  <si>
    <t xml:space="preserve">Our capacity plans will enable Barnet Council to facilitate the timely provision of care and support where required over winter. In using additional funding to increase fee levels in line with inflation, we are also confident in being able to maintain a level of capacity across key markets (e.g. homecare and care homes) to respond to any 'surge' requirements to stand-up additional capacity as needed to support flow. We have well established joint planning procedures in place across NCL to establish winter plans and the use of funds outlined in question 1 align to these plans. There is a bi-weekly joint winter planning/review meeting in place where ICB and LA market and brokerage leads meet to develop plans to ensure their is sufficient capacity available in the system over the winter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</si>
</sst>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7" zoomScaleNormal="100" workbookViewId="0">
      <selection activeCell="C8" sqref="C8"/>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389</v>
      </c>
    </row>
    <row r="2" spans="1:13" x14ac:dyDescent="0.25">
      <c r="A2" s="28"/>
      <c r="C2" s="28"/>
      <c r="D2" s="28"/>
      <c r="E2" s="28"/>
      <c r="F2" s="28"/>
      <c r="G2" s="28"/>
      <c r="H2" s="28"/>
      <c r="I2" s="28"/>
      <c r="J2" s="28"/>
      <c r="K2" s="28"/>
      <c r="L2" s="28"/>
      <c r="M2" s="28"/>
    </row>
    <row r="3" spans="1:13" ht="15.75" x14ac:dyDescent="0.25">
      <c r="A3" s="4" t="s">
        <v>0</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384</v>
      </c>
      <c r="C5" s="28"/>
      <c r="D5" s="28"/>
      <c r="E5" s="28"/>
      <c r="F5" s="28"/>
      <c r="G5" s="28"/>
      <c r="H5" s="28"/>
      <c r="I5" s="28"/>
      <c r="J5" s="28"/>
      <c r="K5" s="28"/>
      <c r="L5" s="28"/>
      <c r="M5" s="28"/>
    </row>
    <row r="6" spans="1:13" ht="15.75" x14ac:dyDescent="0.25">
      <c r="A6" s="29" t="s">
        <v>379</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399</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393</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386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380</v>
      </c>
      <c r="C14" s="28"/>
      <c r="D14" s="28"/>
      <c r="E14" s="28"/>
      <c r="F14" s="28"/>
      <c r="G14" s="28"/>
      <c r="H14" s="28"/>
      <c r="I14" s="28"/>
      <c r="J14" s="28"/>
      <c r="K14" s="28"/>
      <c r="L14" s="28"/>
      <c r="M14" s="28"/>
    </row>
    <row r="15" spans="1:13" ht="61.5" customHeight="1" x14ac:dyDescent="0.25">
      <c r="A15" s="45" t="s">
        <v>1</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2</v>
      </c>
      <c r="C19" s="4" t="s">
        <v>3</v>
      </c>
    </row>
    <row r="20" spans="1:13" ht="15.75" x14ac:dyDescent="0.25">
      <c r="A20" s="4" t="s">
        <v>381</v>
      </c>
    </row>
    <row r="21" spans="1:13" ht="15.75" x14ac:dyDescent="0.25">
      <c r="A21" s="30" t="s">
        <v>175</v>
      </c>
      <c r="B21" s="31">
        <f>IF('Spend return'!B18="",0,1)</f>
        <v>1</v>
      </c>
      <c r="C21" s="32" t="str">
        <f t="shared" ref="C21:C26" si="0">IF(B21=1,"Yes","No")</f>
        <v>Yes</v>
      </c>
    </row>
    <row r="22" spans="1:13" ht="15.75" x14ac:dyDescent="0.25">
      <c r="A22" s="33" t="s">
        <v>176</v>
      </c>
      <c r="B22" s="34">
        <f>IF(ISBLANK('Spend return'!B24),0,1)*IF(ISNUMBER(SEARCH("@",'Spend return'!B25)),1,0)</f>
        <v>1</v>
      </c>
      <c r="C22" s="35" t="str">
        <f t="shared" si="0"/>
        <v>Yes</v>
      </c>
    </row>
    <row r="23" spans="1:13" ht="15.75" x14ac:dyDescent="0.25">
      <c r="A23" s="33" t="s">
        <v>178</v>
      </c>
      <c r="B23" s="34">
        <f>IF('Spend return'!B30="Yes - the funding has been allocated in full to adult social care",1,0)</f>
        <v>1</v>
      </c>
      <c r="C23" s="35" t="str">
        <f t="shared" si="0"/>
        <v>Yes</v>
      </c>
    </row>
    <row r="24" spans="1:13" ht="15.75" x14ac:dyDescent="0.25">
      <c r="A24" s="33" t="s">
        <v>179</v>
      </c>
      <c r="B24" s="34">
        <f>IF(OR('Spend return'!B35="Yes - we are targeting this area",'Spend return'!B36="Yes - we are targeting this area",'Spend return'!B37="Yes - we are targeting this area"),1,0)</f>
        <v>1</v>
      </c>
      <c r="C24" s="35" t="str">
        <f t="shared" si="0"/>
        <v>Yes</v>
      </c>
    </row>
    <row r="25" spans="1:13" ht="15.75" x14ac:dyDescent="0.2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181</v>
      </c>
      <c r="B26" s="36">
        <f>IFERROR(IF(AND('Spend return'!B45&gt;='Spend return'!B19-100,'Spend return'!B45&lt;='Spend return'!B19+100),1,0),0)</f>
        <v>1</v>
      </c>
      <c r="C26" s="37" t="str">
        <f t="shared" si="0"/>
        <v>Yes</v>
      </c>
    </row>
    <row r="27" spans="1:13" ht="15.75" x14ac:dyDescent="0.25">
      <c r="A27" s="4" t="s">
        <v>382</v>
      </c>
    </row>
    <row r="28" spans="1:13" ht="15.75" x14ac:dyDescent="0.25">
      <c r="A28" s="30" t="s">
        <v>182</v>
      </c>
      <c r="B28" s="38">
        <f>IF(ISBLANK('Qualitative report'!A19),0,1)</f>
        <v>1</v>
      </c>
      <c r="C28" s="32" t="str">
        <f>IF(B28=1,"Yes","No")</f>
        <v>Yes</v>
      </c>
    </row>
    <row r="29" spans="1:13" ht="15.75" x14ac:dyDescent="0.2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29" zoomScale="71" zoomScaleNormal="71" workbookViewId="0">
      <selection activeCell="C2" sqref="C2"/>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2" t="s">
        <v>395</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396</v>
      </c>
      <c r="B6" s="28"/>
      <c r="C6" s="28"/>
      <c r="D6" s="28"/>
      <c r="E6" s="28"/>
      <c r="F6" s="28"/>
      <c r="G6" s="28"/>
      <c r="H6" s="28"/>
      <c r="I6" s="28"/>
      <c r="J6" s="28"/>
      <c r="K6" s="28"/>
    </row>
    <row r="7" spans="1:11" ht="30.75" x14ac:dyDescent="0.25">
      <c r="A7" s="41" t="s">
        <v>392</v>
      </c>
      <c r="B7" s="28"/>
      <c r="C7" s="28"/>
      <c r="D7" s="28"/>
      <c r="E7" s="28"/>
      <c r="F7" s="28"/>
      <c r="G7" s="28"/>
      <c r="H7" s="28"/>
      <c r="I7" s="28"/>
      <c r="J7" s="28"/>
      <c r="K7" s="28"/>
    </row>
    <row r="8" spans="1:11" ht="60.75" x14ac:dyDescent="0.25">
      <c r="A8" s="41" t="s">
        <v>397</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398</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23</v>
      </c>
    </row>
    <row r="19" spans="1:11" ht="15.75" x14ac:dyDescent="0.25">
      <c r="A19" s="7" t="s">
        <v>9</v>
      </c>
      <c r="B19" s="9">
        <f>IFERROR(INDEX('LA Allocations'!B2:B154,MATCH('Spend return'!B18,'LA Allocations'!A2:A154,0)),"")</f>
        <v>2201389</v>
      </c>
    </row>
    <row r="22" spans="1:11" ht="15.75" x14ac:dyDescent="0.25">
      <c r="A22" s="4" t="s">
        <v>10</v>
      </c>
    </row>
    <row r="23" spans="1:11" ht="15.75" x14ac:dyDescent="0.25">
      <c r="A23" s="6" t="s">
        <v>7</v>
      </c>
      <c r="B23" s="6" t="s">
        <v>383</v>
      </c>
    </row>
    <row r="24" spans="1:11" ht="15.75" x14ac:dyDescent="0.25">
      <c r="A24" s="7" t="s">
        <v>11</v>
      </c>
      <c r="B24" s="10" t="s">
        <v>400</v>
      </c>
    </row>
    <row r="25" spans="1:11" ht="15.75" x14ac:dyDescent="0.25">
      <c r="A25" s="7" t="s">
        <v>12</v>
      </c>
      <c r="B25" s="11" t="s">
        <v>401</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185</v>
      </c>
    </row>
    <row r="36" spans="1:3" ht="15.75" x14ac:dyDescent="0.25">
      <c r="A36" s="7" t="s">
        <v>14</v>
      </c>
      <c r="B36" s="13" t="s">
        <v>186</v>
      </c>
    </row>
    <row r="37" spans="1:3" ht="15.75" x14ac:dyDescent="0.25">
      <c r="A37" s="14" t="s">
        <v>190</v>
      </c>
      <c r="B37" s="15" t="s">
        <v>186</v>
      </c>
    </row>
    <row r="40" spans="1:3" ht="15.75" x14ac:dyDescent="0.25">
      <c r="A40" s="4" t="s">
        <v>391</v>
      </c>
    </row>
    <row r="41" spans="1:3" ht="15.75" x14ac:dyDescent="0.25">
      <c r="A41" s="6" t="s">
        <v>7</v>
      </c>
      <c r="B41" s="6" t="s">
        <v>8</v>
      </c>
    </row>
    <row r="42" spans="1:3" ht="15.75" x14ac:dyDescent="0.25">
      <c r="A42" s="7" t="s">
        <v>191</v>
      </c>
      <c r="B42" s="16">
        <v>2201389</v>
      </c>
      <c r="C42" s="40" t="str">
        <f>IF(AND(B42&gt;0,B35="No - we are not targeting this area"),"Warning: local authority has reported spend in area that they are not targeting.","")</f>
        <v/>
      </c>
    </row>
    <row r="43" spans="1:3" ht="15.75" x14ac:dyDescent="0.25">
      <c r="A43" s="7" t="s">
        <v>16</v>
      </c>
      <c r="B43" s="16">
        <v>0</v>
      </c>
      <c r="C43" s="40" t="str">
        <f>IF(AND(B43&gt;0,B36="No - we are not targeting this area"),"Warning: local authority has reported spend in area that they are not targeting.","")</f>
        <v/>
      </c>
    </row>
    <row r="44" spans="1:3" ht="15.75" x14ac:dyDescent="0.25">
      <c r="A44" s="7" t="s">
        <v>192</v>
      </c>
      <c r="B44" s="16">
        <v>0</v>
      </c>
      <c r="C44" s="40" t="str">
        <f>IF(AND(B44&gt;0,B37="No - we are not targeting this area"),"Warning: local authority has reported spend in area that they are not targeting.","")</f>
        <v/>
      </c>
    </row>
    <row r="45" spans="1:3" ht="15.75" x14ac:dyDescent="0.25">
      <c r="A45" s="17" t="s">
        <v>15</v>
      </c>
      <c r="B45" s="9">
        <f>IFERROR(SUM(B42:B44),"")</f>
        <v>2201389</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topLeftCell="A23" workbookViewId="0">
      <selection activeCell="A23" sqref="A23"/>
    </sheetView>
  </sheetViews>
  <sheetFormatPr defaultRowHeight="15" x14ac:dyDescent="0.25"/>
  <cols>
    <col min="1" max="1" width="120.7109375" style="1" customWidth="1"/>
    <col min="2" max="68" width="9.140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2" t="s">
        <v>385</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377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17</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402</v>
      </c>
    </row>
    <row r="22" spans="1:16" ht="15.75" x14ac:dyDescent="0.25">
      <c r="A22" s="4" t="s">
        <v>188</v>
      </c>
    </row>
    <row r="23" spans="1:16" ht="360" customHeight="1" x14ac:dyDescent="0.25">
      <c r="A23" s="21" t="s">
        <v>403</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Barnet</v>
      </c>
      <c r="C5" t="str">
        <f>IF(ISBLANK('Spend return'!B18),"BLANK",INDEX('LA Allocations'!$C$2:$C$154,MATCH('Spend return'!B18,'LA Allocations'!$A$2:$A$154,0)))</f>
        <v>E09000003</v>
      </c>
      <c r="D5">
        <f>IF(ISBLANK('Spend return'!B19),"BLANK",'Spend return'!B19)</f>
        <v>2201389</v>
      </c>
      <c r="E5" t="str">
        <f>IF(ISBLANK('Spend return'!B24),"BLANK",'Spend return'!B24)</f>
        <v>Sam Jacobson</v>
      </c>
      <c r="F5" t="str">
        <f>IF(ISBLANK('Spend return'!B25),"BLANK",'Spend return'!B25)</f>
        <v>sam.jacobson@barnet.gov.uk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2201389</v>
      </c>
      <c r="L5">
        <f>IF(ISBLANK('Spend return'!B43),"BLANK",'Spend return'!B43)</f>
        <v>0</v>
      </c>
      <c r="M5">
        <f>IF(ISBLANK('Spend return'!B44),"BLANK",'Spend return'!B44)</f>
        <v>0</v>
      </c>
      <c r="N5">
        <f>IF(ISBLANK('Spend return'!B45),"BLANK",'Spend return'!B45)</f>
        <v>2201389</v>
      </c>
      <c r="O5" t="str">
        <f>IF(ISBLANK('Qualitative report'!A19),"BLANK",'Qualitative report'!A19)</f>
        <v>We have used the additional workforce funding to fund agreed fee increases to care providers.
As outlined in our market sustainability plan (Annex C), our approach to fee increases has been to agree these on an individual basis with providers with a view to maintaining sector sustainability. This approach is adopted across North Cenral London (NCL) where there is a well established market management programme in NCL to manage the market effectively and ensure sufficient capacity to meet demand. Doing so gives the Council confidence in maintaining good levels of market capacity as reported in our Capacity Plan submission.</v>
      </c>
      <c r="P5" t="str">
        <f>IF(ISBLANK('Qualitative report'!A23),"BLANK",'Qualitative report'!A23)</f>
        <v xml:space="preserve">Our capacity plans will enable Barnet Council to facilitate the timely provision of care and support where required over winter. In using additional funding to increase fee levels in line with inflation, we are also confident in being able to maintain a level of capacity across key markets (e.g. homecare and care homes) to respond to any 'surge' requirements to stand-up additional capacity as needed to support flow. We have well established joint planning procedures in place across NCL to establish winter plans and the use of funds outlined in question 1 align to these plans. There is a bi-weekly joint winter planning/review meeting in place where ICB and LA market and brokerage leads meet to develop plans to ensure their is sufficient capacity available in the system over the winter period. 
</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ba468b9-1414-4675-be4f-53c478ad47bb}" enabled="0" method="" siteId="{1ba468b9-1414-4675-be4f-53c478ad47b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2023-09-28T15:12:07Z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