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BB0316A7-7274-430E-B6DE-07710C6B2DF3}" xr6:coauthVersionLast="47" xr6:coauthVersionMax="47" xr10:uidLastSave="{00000000-0000-0000-0000-000000000000}"/>
  <bookViews>
    <workbookView xWindow="-120" yWindow="-120" windowWidth="29040" windowHeight="1584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<sst xmlns="http://schemas.openxmlformats.org/spreadsheetml/2006/main" count="428" uniqueCount="404">
  <si>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</si>
  <si>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</si>
  <si>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</si>
  <si>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</si>
  <si>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</si>
  <si>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</si>
  <si>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</si>
  <si>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</si>
  <si>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</si>
  <si>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</si>
  <si>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</si>
  <si>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</si>
  <si>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</si>
  <si>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</si>
  <si>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</si>
  <si>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</si>
  <si>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</si>
  <si>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</si>
  <si>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</si>
  <si>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</si>
  <si>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</si>
  <si>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</si>
  <si>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</si>
  <si>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</si>
  <si>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</si>
  <si>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</si>
  <si>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</si>
  <si>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</si>
  <si>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</si>
  <si>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</si>
  <si>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</si>
  <si>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</si>
  <si>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</si>
  <si>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</si>
  <si>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</si>
  <si>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</si>
  <si>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</si>
  <si>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</si>
  <si>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</si>
  <si>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</si>
  <si>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</si>
  <si>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</si>
  <si>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</si>
  <si>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</si>
  <si>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</si>
  <si>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</si>
  <si>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</si>
  <si>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</si>
  <si>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</si>
  <si>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</si>
  <si>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</si>
  <si>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</si>
  <si>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</si>
  <si>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</si>
  <si>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</si>
  <si>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</si>
  <si>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</si>
  <si>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</si>
  <si>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</si>
  <si>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</si>
  <si>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</si>
  <si>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</si>
  <si>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</si>
  <si>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</si>
  <si>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</si>
  <si>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</si>
  <si>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</si>
  <si>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</si>
  <si>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</si>
  <si>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</si>
  <si>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</si>
  <si>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</si>
  <si>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</si>
  <si>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</si>
  <si>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</si>
  <si>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</si>
  <si>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</si>
  <si>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</si>
  <si>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</si>
  <si>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</si>
  <si>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</si>
  <si>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</si>
  <si>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</si>
  <si>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</si>
  <si>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</si>
  <si>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</si>
  <si>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</si>
  <si>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</si>
  <si>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</si>
  <si>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</si>
  <si>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</si>
  <si>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</si>
  <si>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</si>
  <si>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</si>
  <si>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</si>
  <si>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</si>
  <si>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</si>
  <si>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</si>
  <si>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</si>
  <si>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</si>
  <si>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</si>
  <si>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</si>
  <si>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</si>
  <si>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</si>
  <si>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</si>
  <si>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</si>
  <si>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</si>
  <si>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</si>
  <si>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</si>
  <si>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</si>
  <si>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</si>
  <si>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</si>
  <si>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</si>
  <si>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</si>
  <si>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</si>
  <si>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</si>
  <si>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</si>
  <si>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</si>
  <si>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</si>
  <si>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</si>
  <si>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</si>
  <si>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</si>
  <si>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</si>
  <si>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</si>
  <si>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</si>
  <si>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</si>
  <si>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</si>
  <si>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</si>
  <si>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</si>
  <si>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</si>
  <si>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</si>
  <si>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</si>
  <si>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</si>
  <si>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</si>
  <si>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</si>
  <si>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</si>
  <si>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</si>
  <si>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</si>
  <si>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</si>
  <si>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</si>
  <si>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</si>
  <si>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</si>
  <si>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</si>
  <si>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</si>
  <si>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</si>
  <si>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</si>
  <si>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</si>
  <si>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</si>
  <si>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</si>
  <si>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</si>
  <si>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</si>
  <si>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</si>
  <si>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</si>
  <si>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</si>
  <si>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</si>
  <si>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</si>
  <si>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</si>
  <si>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</si>
  <si>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</si>
  <si>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</si>
  <si>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</si>
  <si>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</si>
  <si>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</si>
  <si>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</si>
  <si>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</si>
  <si>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</si>
  <si>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</si>
  <si>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</si>
  <si>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</si>
  <si>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</si>
  <si>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</si>
  <si>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</si>
  <si>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</si>
  <si>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</si>
  <si>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</si>
  <si>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</si>
  <si>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</si>
  <si>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</si>
  <si>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</si>
  <si>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</si>
  <si>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</si>
  <si>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</si>
  <si>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</si>
  <si>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</si>
  <si>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</si>
  <si>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</si>
  <si>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</si>
  <si>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</si>
  <si>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</si>
  <si>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</si>
  <si>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</si>
  <si>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</si>
  <si>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</si>
  <si>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</si>
  <si>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</si>
  <si>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</si>
  <si>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</si>
  <si>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</si>
  <si>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</si>
  <si>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</si>
  <si>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</si>
  <si>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</si>
  <si>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</si>
  <si>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</si>
  <si>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</si>
  <si>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</si>
  <si>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</si>
  <si>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</si>
  <si>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</si>
  <si>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</si>
  <si>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</si>
  <si>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</si>
  <si>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</si>
  <si>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</si>
  <si>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</si>
  <si>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</si>
  <si>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</si>
  <si>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</si>
  <si>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</si>
  <si>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</si>
  <si>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</si>
  <si>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</si>
  <si>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</si>
  <si>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</si>
  <si>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</si>
  <si>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</si>
  <si>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</si>
  <si>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</si>
  <si>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</si>
  <si>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</si>
  <si>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</si>
  <si>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</si>
  <si>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</si>
  <si>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</si>
  <si>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</si>
  <si>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</si>
  <si>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</si>
  <si>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</si>
  <si>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</si>
  <si>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</si>
  <si>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</si>
  <si>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</si>
  <si>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</si>
  <si>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</si>
  <si>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</si>
  <si>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</si>
  <si>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</si>
  <si>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</si>
  <si>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</si>
  <si>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</si>
  <si>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</si>
  <si>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</si>
  <si>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</si>
  <si>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</si>
  <si>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</si>
  <si>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</si>
  <si>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</si>
  <si>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</si>
  <si>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</si>
  <si>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</si>
  <si>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</si>
  <si>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</si>
  <si>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</si>
  <si>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</si>
  <si>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</si>
  <si>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</si>
  <si>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</si>
  <si>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</si>
  <si>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</si>
  <si>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</si>
  <si>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</si>
  <si>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</si>
  <si>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</si>
  <si>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</si>
  <si>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</si>
  <si>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</si>
  <si>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</si>
  <si>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</si>
  <si>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</si>
  <si>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</si>
  <si>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</si>
  <si>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</si>
  <si>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</si>
  <si>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</si>
  <si>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</si>
  <si>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</si>
  <si>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</si>
  <si>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</si>
  <si>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</si>
  <si>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</si>
  <si>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</si>
  <si>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</si>
  <si>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</si>
  <si>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</si>
  <si>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</si>
  <si>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</si>
  <si>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</si>
  <si>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</si>
  <si>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</si>
  <si>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</si>
  <si>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</si>
  <si>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</si>
  <si>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</si>
  <si>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</si>
  <si>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</si>
  <si>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</si>
  <si>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</si>
  <si>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</si>
  <si>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</si>
  <si>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</si>
  <si>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</si>
  <si>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</si>
  <si>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</si>
  <si>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</si>
  <si>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</si>
  <si>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</si>
  <si>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</si>
  <si>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</si>
  <si>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</si>
  <si>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</si>
  <si>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</si>
  <si>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</si>
  <si>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</si>
  <si>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</si>
  <si>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</si>
  <si>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</si>
  <si>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</si>
  <si>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</si>
  <si>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</si>
  <si>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</si>
  <si>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</si>
  <si>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</si>
  <si>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</si>
  <si>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</si>
  <si>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</si>
  <si>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</si>
  <si>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</si>
  <si>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</si>
  <si>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</si>
  <si>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</si>
  <si>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</si>
  <si>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</si>
  <si>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</si>
  <si>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</si>
  <si>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</si>
  <si>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</si>
  <si>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</si>
  <si>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</si>
  <si>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</si>
  <si>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</si>
  <si>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</si>
  <si>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</si>
  <si>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</si>
  <si>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</si>
  <si>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</si>
  <si>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</si>
  <si>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</si>
  <si>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</si>
  <si>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</si>
  <si>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</si>
  <si>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</si>
  <si>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</si>
  <si>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</si>
  <si>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</si>
  <si>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</si>
  <si>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</si>
  <si>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</si>
  <si>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</si>
  <si>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</si>
  <si>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</si>
  <si>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</si>
  <si>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</si>
  <si>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</si>
  <si>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</si>
  <si>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</si>
  <si>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</si>
  <si>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</si>
  <si>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</si>
  <si>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</si>
  <si>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</si>
  <si>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</si>
  <si>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</si>
  <si>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</si>
  <si>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</si>
  <si>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</si>
  <si>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</si>
  <si>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</si>
  <si>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</si>
  <si>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</si>
  <si>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</si>
  <si>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</si>
  <si>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</si>
  <si>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</si>
  <si>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</si>
  <si>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</si>
  <si>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</si>
  <si>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</si>
  <si>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</si>
  <si>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</si>
  <si>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</si>
  <si>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Andrew Davies</t>
  </si>
  <si>
    <t>Andrew.davies@brent.gov.uk</t>
  </si>
  <si>
    <t>Brent Council intends to use the majority of the funding to support the increasing care provision in residential or nursing care placement and community care for residence of Brent . The council is commissioning increasing amounts of care as it deals with increased demand and complexity, and is not able to secure care home placements at prices it has achieved in previous years. As a result the council has also seen a substantial increase in planned adult social care spending. 
The allocation of the grant will support our current demands and help us in planning the capacity required to deliver the required statutory outcomes to people using our services.
100% of the funds will be allocated against existing Adult social care budget lines 
•	40% will be allocated to managing waiting list, recruiting to posts that will advance a service to maximise support for vulnerable adult and carers (e.g. shared lives, the implementation of our recruitment and retention strategy)
•	60% of the fund will support inflation to providers fee and increase support</t>
  </si>
  <si>
    <t>Brent’s plan for the spend of this fund is fully aligned with our NHS Winter Plan. We are aware of our responsibilities to support the NHS through the winter period, ensuring that there is good quality care available to those who need it, particularly those people being discharged from hospital back to their own homes, or into care home placements.  The fund will support none front line services to reduce and stabilise the waiting list, to manage the increasing demand, ensuring that Brent is able to fulfil this role, we intend to use the fund to purchase additional care packages from the homecare and care home sector in Brent. In addition to this, it will support the council’s aim to continue to pay care workers in the borough at the London Living Wage. Brent is paying higher costs for care home placements, and we have seen an increase in permanent placements compared to last year (and previous years). Some of the increased costs were predicted in the Market Sustainability submissions returned earlier in the year, and the use of the funding on care placements is a reflection of the current state of care markets.
In order to support the NHS winter plan, we also need to complete our assessment and support planning functions, which is why we plan to invest in our own services. We intend to use the fund to support recruitment and retention of permanent social workers, an important area of focus for us as we deal with a shortage of qualified staff. Recruiting additional occupational therapists will also support with hospital discharge and community work, as we work with people with increasing complexity who require OT assessments to support with issues such as moving and handling and the use of equipment to support care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</si>
</sst>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5" zoomScaleNormal="100" workbookViewId="0">
      <selection activeCell="C8" sqref="C8"/>
    </sheetView>
  </sheetViews>
  <sheetFormatPr defaultRowHeight="15" x14ac:dyDescent="0.25"/>
  <cols>
    <col min="1" max="1" width="120.7109375" style="32" customWidth="1"/>
    <col min="2" max="2" width="0" style="32" hidden="1" customWidth="1"/>
    <col min="3" max="3" width="41.140625" style="32" customWidth="1"/>
    <col min="4" max="39" width="9.140625" style="32"/>
    <col min="40" max="64" width="9.140625" style="1"/>
  </cols>
  <sheetData>
    <row r="1" spans="1:39" s="2" customFormat="1" ht="15.75" x14ac:dyDescent="0.2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25">
      <c r="A2" s="28"/>
      <c r="C2" s="28"/>
      <c r="D2" s="28"/>
      <c r="E2" s="28"/>
      <c r="F2" s="28"/>
      <c r="G2" s="28"/>
      <c r="H2" s="28"/>
      <c r="I2" s="28"/>
      <c r="J2" s="28"/>
      <c r="K2" s="28"/>
      <c r="L2" s="28"/>
      <c r="M2" s="28"/>
    </row>
    <row r="3" spans="1:39" ht="15.75" x14ac:dyDescent="0.25">
      <c r="A3" s="33" t="s">
        <v>0</v>
      </c>
      <c r="C3" s="28"/>
      <c r="D3" s="28"/>
      <c r="E3" s="28"/>
      <c r="F3" s="28"/>
      <c r="G3" s="28"/>
      <c r="H3" s="28"/>
      <c r="I3" s="28"/>
      <c r="J3" s="28"/>
      <c r="K3" s="28"/>
      <c r="L3" s="28"/>
      <c r="M3" s="28"/>
    </row>
    <row r="4" spans="1:39" x14ac:dyDescent="0.25">
      <c r="C4" s="28"/>
      <c r="D4" s="28"/>
      <c r="E4" s="28"/>
      <c r="F4" s="28"/>
      <c r="G4" s="28"/>
      <c r="H4" s="28"/>
      <c r="I4" s="28"/>
      <c r="J4" s="28"/>
      <c r="K4" s="28"/>
      <c r="L4" s="28"/>
      <c r="M4" s="28"/>
    </row>
    <row r="5" spans="1:39" ht="76.5" customHeight="1" x14ac:dyDescent="0.25">
      <c r="A5" s="48" t="s">
        <v>384</v>
      </c>
      <c r="C5" s="28"/>
      <c r="D5" s="28"/>
      <c r="E5" s="28"/>
      <c r="F5" s="28"/>
      <c r="G5" s="28"/>
      <c r="H5" s="28"/>
      <c r="I5" s="28"/>
      <c r="J5" s="28"/>
      <c r="K5" s="28"/>
      <c r="L5" s="28"/>
      <c r="M5" s="28"/>
    </row>
    <row r="6" spans="1:39" ht="15.75" x14ac:dyDescent="0.25">
      <c r="A6" s="29" t="s">
        <v>379</v>
      </c>
      <c r="C6" s="28"/>
      <c r="D6" s="28"/>
      <c r="E6" s="28"/>
      <c r="F6" s="28"/>
      <c r="G6" s="28"/>
      <c r="H6" s="28"/>
      <c r="I6" s="28"/>
      <c r="J6" s="28"/>
      <c r="K6" s="28"/>
      <c r="L6" s="28"/>
      <c r="M6" s="28"/>
    </row>
    <row r="7" spans="1:39" x14ac:dyDescent="0.25">
      <c r="A7" s="34"/>
      <c r="C7" s="28"/>
      <c r="D7" s="28"/>
      <c r="E7" s="28"/>
      <c r="F7" s="28"/>
      <c r="G7" s="28"/>
      <c r="H7" s="28"/>
      <c r="I7" s="28"/>
      <c r="J7" s="28"/>
      <c r="K7" s="28"/>
      <c r="L7" s="28"/>
      <c r="M7" s="28"/>
    </row>
    <row r="8" spans="1:39" ht="46.5" customHeight="1" x14ac:dyDescent="0.25">
      <c r="A8" s="49" t="s">
        <v>399</v>
      </c>
      <c r="C8" s="28"/>
      <c r="D8" s="28"/>
      <c r="E8" s="28"/>
      <c r="F8" s="28"/>
      <c r="G8" s="28"/>
      <c r="H8" s="28"/>
      <c r="I8" s="28"/>
      <c r="J8" s="28"/>
      <c r="K8" s="28"/>
      <c r="L8" s="28"/>
      <c r="M8" s="28"/>
    </row>
    <row r="9" spans="1:39" x14ac:dyDescent="0.25">
      <c r="A9" s="50"/>
      <c r="C9" s="28"/>
      <c r="D9" s="28"/>
      <c r="E9" s="28"/>
      <c r="F9" s="28"/>
      <c r="G9" s="28"/>
      <c r="H9" s="28"/>
      <c r="I9" s="28"/>
      <c r="J9" s="28"/>
      <c r="K9" s="28"/>
      <c r="L9" s="28"/>
      <c r="M9" s="28"/>
    </row>
    <row r="10" spans="1:39" ht="46.5" customHeight="1" x14ac:dyDescent="0.25">
      <c r="A10" s="49" t="s">
        <v>393</v>
      </c>
      <c r="C10" s="28"/>
      <c r="D10" s="28"/>
      <c r="E10" s="28"/>
      <c r="F10" s="28"/>
      <c r="G10" s="28"/>
      <c r="H10" s="28"/>
      <c r="I10" s="28"/>
      <c r="J10" s="28"/>
      <c r="K10" s="28"/>
      <c r="L10" s="28"/>
      <c r="M10" s="28"/>
    </row>
    <row r="11" spans="1:39" x14ac:dyDescent="0.25">
      <c r="A11" s="50"/>
      <c r="C11" s="28"/>
      <c r="D11" s="28"/>
      <c r="E11" s="28"/>
      <c r="F11" s="28"/>
      <c r="G11" s="28"/>
      <c r="H11" s="28"/>
      <c r="I11" s="28"/>
      <c r="J11" s="28"/>
      <c r="K11" s="28"/>
      <c r="L11" s="28"/>
      <c r="M11" s="28"/>
    </row>
    <row r="12" spans="1:39" ht="92.25" customHeight="1" x14ac:dyDescent="0.25">
      <c r="A12" s="49" t="s">
        <v>386</v>
      </c>
      <c r="C12" s="28"/>
      <c r="D12" s="28"/>
      <c r="E12" s="28"/>
      <c r="F12" s="28"/>
      <c r="G12" s="28"/>
      <c r="H12" s="28"/>
      <c r="I12" s="28"/>
      <c r="J12" s="28"/>
      <c r="K12" s="28"/>
      <c r="L12" s="28"/>
      <c r="M12" s="28"/>
    </row>
    <row r="13" spans="1:39" x14ac:dyDescent="0.25">
      <c r="A13" s="50"/>
      <c r="C13" s="28"/>
      <c r="D13" s="28"/>
      <c r="E13" s="28"/>
      <c r="F13" s="28"/>
      <c r="G13" s="28"/>
      <c r="H13" s="28"/>
      <c r="I13" s="28"/>
      <c r="J13" s="28"/>
      <c r="K13" s="28"/>
      <c r="L13" s="28"/>
      <c r="M13" s="28"/>
    </row>
    <row r="14" spans="1:39" ht="15.75" x14ac:dyDescent="0.25">
      <c r="A14" s="52" t="s">
        <v>380</v>
      </c>
      <c r="C14" s="28"/>
      <c r="D14" s="28"/>
      <c r="E14" s="28"/>
      <c r="F14" s="28"/>
      <c r="G14" s="28"/>
      <c r="H14" s="28"/>
      <c r="I14" s="28"/>
      <c r="J14" s="28"/>
      <c r="K14" s="28"/>
      <c r="L14" s="28"/>
      <c r="M14" s="28"/>
    </row>
    <row r="15" spans="1:39" ht="61.5" customHeight="1" x14ac:dyDescent="0.25">
      <c r="A15" s="51" t="s">
        <v>1</v>
      </c>
      <c r="C15" s="28"/>
      <c r="D15" s="28"/>
      <c r="E15" s="28"/>
      <c r="F15" s="28"/>
      <c r="G15" s="28"/>
      <c r="H15" s="28"/>
      <c r="I15" s="28"/>
      <c r="J15" s="28"/>
      <c r="K15" s="28"/>
      <c r="L15" s="28"/>
      <c r="M15" s="28"/>
    </row>
    <row r="16" spans="1:39"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33" t="s">
        <v>2</v>
      </c>
      <c r="C19" s="33" t="s">
        <v>3</v>
      </c>
    </row>
    <row r="20" spans="1:13" ht="15.75" x14ac:dyDescent="0.25">
      <c r="A20" s="33" t="s">
        <v>381</v>
      </c>
    </row>
    <row r="21" spans="1:13" ht="15.75" x14ac:dyDescent="0.25">
      <c r="A21" s="35" t="s">
        <v>175</v>
      </c>
      <c r="B21" s="36">
        <f>IF('Spend return'!B18="",0,1)</f>
        <v>1</v>
      </c>
      <c r="C21" s="37" t="str">
        <f t="shared" ref="C21:C26" si="0">IF(B21=1,"Yes","No")</f>
        <v>Yes</v>
      </c>
    </row>
    <row r="22" spans="1:13" ht="15.75" x14ac:dyDescent="0.25">
      <c r="A22" s="38" t="s">
        <v>176</v>
      </c>
      <c r="B22" s="39">
        <f>IF(ISBLANK('Spend return'!B24),0,1)*IF(ISNUMBER(SEARCH("@",'Spend return'!B25)),1,0)</f>
        <v>1</v>
      </c>
      <c r="C22" s="40" t="str">
        <f t="shared" si="0"/>
        <v>Yes</v>
      </c>
    </row>
    <row r="23" spans="1:13" ht="15.75" x14ac:dyDescent="0.25">
      <c r="A23" s="38" t="s">
        <v>178</v>
      </c>
      <c r="B23" s="39">
        <f>IF('Spend return'!B30="Yes - the funding has been allocated in full to adult social care",1,0)</f>
        <v>1</v>
      </c>
      <c r="C23" s="40" t="str">
        <f t="shared" si="0"/>
        <v>Yes</v>
      </c>
    </row>
    <row r="24" spans="1:13" ht="15.75" x14ac:dyDescent="0.25">
      <c r="A24" s="38" t="s">
        <v>179</v>
      </c>
      <c r="B24" s="39">
        <f>IF(OR('Spend return'!B35="Yes - we are targeting this area",'Spend return'!B36="Yes - we are targeting this area",'Spend return'!B37="Yes - we are targeting this area"),1,0)</f>
        <v>1</v>
      </c>
      <c r="C24" s="40" t="str">
        <f t="shared" si="0"/>
        <v>Yes</v>
      </c>
    </row>
    <row r="25" spans="1:13" ht="15.75" x14ac:dyDescent="0.2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75" x14ac:dyDescent="0.25">
      <c r="A26" s="41" t="s">
        <v>181</v>
      </c>
      <c r="B26" s="42">
        <f>IFERROR(IF(AND('Spend return'!B45&gt;='Spend return'!B19-100,'Spend return'!B45&lt;='Spend return'!B19+100),1,0),0)</f>
        <v>1</v>
      </c>
      <c r="C26" s="43" t="str">
        <f t="shared" si="0"/>
        <v>Yes</v>
      </c>
    </row>
    <row r="27" spans="1:13" ht="15.75" x14ac:dyDescent="0.25">
      <c r="A27" s="33" t="s">
        <v>382</v>
      </c>
    </row>
    <row r="28" spans="1:13" ht="15.75" x14ac:dyDescent="0.25">
      <c r="A28" s="35" t="s">
        <v>182</v>
      </c>
      <c r="B28" s="44">
        <f>IF(ISBLANK('Qualitative report'!A19),0,1)</f>
        <v>1</v>
      </c>
      <c r="C28" s="37" t="str">
        <f>IF(B28=1,"Yes","No")</f>
        <v>Yes</v>
      </c>
    </row>
    <row r="29" spans="1:13" ht="15.75" x14ac:dyDescent="0.2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B17" zoomScale="80" zoomScaleNormal="80" workbookViewId="0">
      <selection activeCell="B43" sqref="B43"/>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8" t="s">
        <v>395</v>
      </c>
      <c r="B4" s="28"/>
      <c r="C4" s="28"/>
      <c r="D4" s="28"/>
      <c r="E4" s="28"/>
      <c r="F4" s="28"/>
      <c r="G4" s="28"/>
      <c r="H4" s="28"/>
      <c r="I4" s="28"/>
      <c r="J4" s="28"/>
      <c r="K4" s="28"/>
    </row>
    <row r="5" spans="1:11" ht="15.75" x14ac:dyDescent="0.25">
      <c r="A5" s="49"/>
      <c r="B5" s="28"/>
      <c r="C5" s="28"/>
      <c r="D5" s="28"/>
      <c r="E5" s="28"/>
      <c r="F5" s="28"/>
      <c r="G5" s="28"/>
      <c r="H5" s="28"/>
      <c r="I5" s="28"/>
      <c r="J5" s="28"/>
      <c r="K5" s="28"/>
    </row>
    <row r="6" spans="1:11" ht="30.75" x14ac:dyDescent="0.25">
      <c r="A6" s="49" t="s">
        <v>396</v>
      </c>
      <c r="B6" s="28"/>
      <c r="C6" s="28"/>
      <c r="D6" s="28"/>
      <c r="E6" s="28"/>
      <c r="F6" s="28"/>
      <c r="G6" s="28"/>
      <c r="H6" s="28"/>
      <c r="I6" s="28"/>
      <c r="J6" s="28"/>
      <c r="K6" s="28"/>
    </row>
    <row r="7" spans="1:11" ht="30.75" x14ac:dyDescent="0.25">
      <c r="A7" s="47" t="s">
        <v>392</v>
      </c>
      <c r="B7" s="28"/>
      <c r="C7" s="28"/>
      <c r="D7" s="28"/>
      <c r="E7" s="28"/>
      <c r="F7" s="28"/>
      <c r="G7" s="28"/>
      <c r="H7" s="28"/>
      <c r="I7" s="28"/>
      <c r="J7" s="28"/>
      <c r="K7" s="28"/>
    </row>
    <row r="8" spans="1:11" ht="60.75" x14ac:dyDescent="0.25">
      <c r="A8" s="47" t="s">
        <v>397</v>
      </c>
      <c r="B8" s="28"/>
      <c r="C8" s="28"/>
      <c r="D8" s="28"/>
      <c r="E8" s="28"/>
      <c r="F8" s="28"/>
      <c r="G8" s="28"/>
      <c r="H8" s="28"/>
      <c r="I8" s="28"/>
      <c r="J8" s="28"/>
      <c r="K8" s="28"/>
    </row>
    <row r="9" spans="1:11" x14ac:dyDescent="0.25">
      <c r="A9" s="50"/>
      <c r="B9" s="28"/>
      <c r="C9" s="28"/>
      <c r="D9" s="28"/>
      <c r="E9" s="28"/>
      <c r="F9" s="28"/>
      <c r="G9" s="28"/>
      <c r="H9" s="28"/>
      <c r="I9" s="28"/>
      <c r="J9" s="28"/>
      <c r="K9" s="28"/>
    </row>
    <row r="10" spans="1:11" ht="76.5" customHeight="1" x14ac:dyDescent="0.25">
      <c r="A10" s="49" t="s">
        <v>398</v>
      </c>
      <c r="B10" s="28"/>
      <c r="C10" s="28"/>
      <c r="D10" s="28"/>
      <c r="E10" s="28"/>
      <c r="F10" s="28"/>
      <c r="G10" s="28"/>
      <c r="H10" s="28"/>
      <c r="I10" s="28"/>
      <c r="J10" s="28"/>
      <c r="K10" s="28"/>
    </row>
    <row r="11" spans="1:11" x14ac:dyDescent="0.25">
      <c r="A11" s="50"/>
      <c r="B11" s="28"/>
      <c r="C11" s="28"/>
      <c r="D11" s="28"/>
      <c r="E11" s="28"/>
      <c r="F11" s="28"/>
      <c r="G11" s="28"/>
      <c r="H11" s="28"/>
      <c r="I11" s="28"/>
      <c r="J11" s="28"/>
      <c r="K11" s="28"/>
    </row>
    <row r="12" spans="1:11" ht="63.75" customHeight="1" x14ac:dyDescent="0.25">
      <c r="A12" s="51"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35</v>
      </c>
    </row>
    <row r="19" spans="1:11" ht="15.75" x14ac:dyDescent="0.25">
      <c r="A19" s="7" t="s">
        <v>9</v>
      </c>
      <c r="B19" s="9">
        <f>IFERROR(INDEX('LA Allocations'!B2:B154,MATCH('Spend return'!B18,'LA Allocations'!A2:A154,0)),"")</f>
        <v>2042535</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185</v>
      </c>
    </row>
    <row r="37" spans="1:3" ht="15.75" x14ac:dyDescent="0.25">
      <c r="A37" s="14" t="s">
        <v>190</v>
      </c>
      <c r="B37" s="15" t="s">
        <v>185</v>
      </c>
    </row>
    <row r="40" spans="1:3" ht="15.75" x14ac:dyDescent="0.25">
      <c r="A40" s="4" t="s">
        <v>391</v>
      </c>
    </row>
    <row r="41" spans="1:3" ht="15.75" x14ac:dyDescent="0.25">
      <c r="A41" s="6" t="s">
        <v>7</v>
      </c>
      <c r="B41" s="6" t="s">
        <v>8</v>
      </c>
    </row>
    <row r="42" spans="1:3" ht="15.75" x14ac:dyDescent="0.25">
      <c r="A42" s="7" t="s">
        <v>191</v>
      </c>
      <c r="B42" s="16">
        <v>1172535</v>
      </c>
      <c r="C42" s="46" t="str">
        <f>IF(AND(B42&gt;0,B35="No - we are not targeting this area"),"Warning: local authority has reported spend in area that they are not targeting.","")</f>
        <v/>
      </c>
    </row>
    <row r="43" spans="1:3" ht="15.75" x14ac:dyDescent="0.25">
      <c r="A43" s="7" t="s">
        <v>16</v>
      </c>
      <c r="B43" s="16">
        <v>750000</v>
      </c>
      <c r="C43" s="46" t="str">
        <f>IF(AND(B43&gt;0,B36="No - we are not targeting this area"),"Warning: local authority has reported spend in area that they are not targeting.","")</f>
        <v/>
      </c>
    </row>
    <row r="44" spans="1:3" ht="15.75" x14ac:dyDescent="0.25">
      <c r="A44" s="7" t="s">
        <v>192</v>
      </c>
      <c r="B44" s="16">
        <v>120000</v>
      </c>
      <c r="C44" s="46" t="str">
        <f>IF(AND(B44&gt;0,B37="No - we are not targeting this area"),"Warning: local authority has reported spend in area that they are not targeting.","")</f>
        <v/>
      </c>
    </row>
    <row r="45" spans="1:3" ht="15.75" x14ac:dyDescent="0.25">
      <c r="A45" s="17" t="s">
        <v>15</v>
      </c>
      <c r="B45" s="9">
        <f>IFERROR(SUM(B42:B44),"")</f>
        <v>2042535</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zoomScale="80" zoomScaleNormal="80" workbookViewId="0">
      <selection activeCell="A23" sqref="A23"/>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8" t="s">
        <v>385</v>
      </c>
      <c r="B4" s="28"/>
      <c r="C4" s="28"/>
      <c r="D4" s="28"/>
      <c r="E4" s="28"/>
      <c r="F4" s="28"/>
      <c r="G4" s="28"/>
      <c r="H4" s="28"/>
      <c r="I4" s="28"/>
      <c r="J4" s="28"/>
      <c r="K4" s="28"/>
      <c r="L4" s="28"/>
      <c r="M4" s="28"/>
      <c r="N4" s="28"/>
      <c r="O4" s="28"/>
      <c r="P4" s="28"/>
    </row>
    <row r="5" spans="1:16" x14ac:dyDescent="0.25">
      <c r="A5" s="50"/>
      <c r="B5" s="28"/>
      <c r="C5" s="28"/>
      <c r="D5" s="28"/>
      <c r="E5" s="28"/>
      <c r="F5" s="28"/>
      <c r="G5" s="28"/>
      <c r="H5" s="28"/>
      <c r="I5" s="28"/>
      <c r="J5" s="28"/>
      <c r="K5" s="28"/>
      <c r="L5" s="28"/>
      <c r="M5" s="28"/>
      <c r="N5" s="28"/>
      <c r="O5" s="28"/>
      <c r="P5" s="28"/>
    </row>
    <row r="6" spans="1:16" ht="15.75" x14ac:dyDescent="0.25">
      <c r="A6" s="49" t="s">
        <v>377</v>
      </c>
      <c r="B6" s="28"/>
      <c r="C6" s="28"/>
      <c r="D6" s="28"/>
      <c r="E6" s="28"/>
      <c r="F6" s="28"/>
      <c r="G6" s="28"/>
      <c r="H6" s="28"/>
      <c r="I6" s="28"/>
      <c r="J6" s="28"/>
      <c r="K6" s="28"/>
      <c r="L6" s="28"/>
      <c r="M6" s="28"/>
      <c r="N6" s="28"/>
      <c r="O6" s="28"/>
      <c r="P6" s="28"/>
    </row>
    <row r="7" spans="1:16" x14ac:dyDescent="0.25">
      <c r="A7" s="50"/>
      <c r="B7" s="28"/>
      <c r="C7" s="28"/>
      <c r="D7" s="28"/>
      <c r="E7" s="28"/>
      <c r="F7" s="28"/>
      <c r="G7" s="28"/>
      <c r="H7" s="28"/>
      <c r="I7" s="28"/>
      <c r="J7" s="28"/>
      <c r="K7" s="28"/>
      <c r="L7" s="28"/>
      <c r="M7" s="28"/>
      <c r="N7" s="28"/>
      <c r="O7" s="28"/>
      <c r="P7" s="28"/>
    </row>
    <row r="8" spans="1:16" ht="30.75" x14ac:dyDescent="0.25">
      <c r="A8" s="49" t="s">
        <v>17</v>
      </c>
      <c r="B8" s="28"/>
      <c r="C8" s="28"/>
      <c r="D8" s="28"/>
      <c r="E8" s="28"/>
      <c r="F8" s="28"/>
      <c r="G8" s="28"/>
      <c r="H8" s="28"/>
      <c r="I8" s="28"/>
      <c r="J8" s="28"/>
      <c r="K8" s="28"/>
      <c r="L8" s="28"/>
      <c r="M8" s="28"/>
      <c r="N8" s="28"/>
      <c r="O8" s="28"/>
      <c r="P8" s="28"/>
    </row>
    <row r="9" spans="1:16" x14ac:dyDescent="0.25">
      <c r="A9" s="50"/>
      <c r="B9" s="28"/>
      <c r="C9" s="28"/>
      <c r="D9" s="28"/>
      <c r="E9" s="28"/>
      <c r="F9" s="28"/>
      <c r="G9" s="28"/>
      <c r="H9" s="28"/>
      <c r="I9" s="28"/>
      <c r="J9" s="28"/>
      <c r="K9" s="28"/>
      <c r="L9" s="28"/>
      <c r="M9" s="28"/>
      <c r="N9" s="28"/>
      <c r="O9" s="28"/>
      <c r="P9" s="28"/>
    </row>
    <row r="10" spans="1:16" ht="30.75" x14ac:dyDescent="0.25">
      <c r="A10" s="49"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402</v>
      </c>
    </row>
    <row r="22" spans="1:16" ht="15.75" x14ac:dyDescent="0.25">
      <c r="A22" s="4" t="s">
        <v>188</v>
      </c>
    </row>
    <row r="23" spans="1:16" ht="360" customHeight="1" x14ac:dyDescent="0.25">
      <c r="A23" s="21" t="s">
        <v>403</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Brent</v>
      </c>
      <c r="C5" t="str">
        <f>IF(ISBLANK('Spend return'!B18),"BLANK",INDEX('LA Allocations'!$C$2:$C$154,MATCH('Spend return'!B18,'LA Allocations'!$A$2:$A$154,0)))</f>
        <v>E09000005</v>
      </c>
      <c r="D5">
        <f>IF(ISBLANK('Spend return'!B19),"BLANK",'Spend return'!B19)</f>
        <v>2042535</v>
      </c>
      <c r="E5" t="str">
        <f>IF(ISBLANK('Spend return'!B24),"BLANK",'Spend return'!B24)</f>
        <v>Andrew Davies</v>
      </c>
      <c r="F5" t="str">
        <f>IF(ISBLANK('Spend return'!B25),"BLANK",'Spend return'!B25)</f>
        <v>Andrew.davies@brent.gov.uk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1172535</v>
      </c>
      <c r="L5">
        <f>IF(ISBLANK('Spend return'!B43),"BLANK",'Spend return'!B43)</f>
        <v>750000</v>
      </c>
      <c r="M5">
        <f>IF(ISBLANK('Spend return'!B44),"BLANK",'Spend return'!B44)</f>
        <v>120000</v>
      </c>
      <c r="N5">
        <f>IF(ISBLANK('Spend return'!B45),"BLANK",'Spend return'!B45)</f>
        <v>2042535</v>
      </c>
      <c r="O5" t="str">
        <f>IF(ISBLANK('Qualitative report'!A19),"BLANK",'Qualitative report'!A19)</f>
        <v>Brent Council intends to use the majority of the funding to support the increasing care provision in residential or nursing care placement and community care for residence of Brent . The council is commissioning increasing amounts of care as it deals with increased demand and complexity, and is not able to secure care home placements at prices it has achieved in previous years. As a result the council has also seen a substantial increase in planned adult social care spending. 
The allocation of the grant will support our current demands and help us in planning the capacity required to deliver the required statutory outcomes to people using our services.
100% of the funds will be allocated against existing Adult social care budget lines 
•	40% will be allocated to managing waiting list, recruiting to posts that will advance a service to maximise support for vulnerable adult and carers (e.g. shared lives, the implementation of our recruitment and retention strategy)
•	60% of the fund will support inflation to providers fee and increase support</v>
      </c>
      <c r="P5" t="str">
        <f>IF(ISBLANK('Qualitative report'!A23),"BLANK",'Qualitative report'!A23)</f>
        <v>Brent’s plan for the spend of this fund is fully aligned with our NHS Winter Plan. We are aware of our responsibilities to support the NHS through the winter period, ensuring that there is good quality care available to those who need it, particularly those people being discharged from hospital back to their own homes, or into care home placements.  The fund will support none front line services to reduce and stabilise the waiting list, to manage the increasing demand, ensuring that Brent is able to fulfil this role, we intend to use the fund to purchase additional care packages from the homecare and care home sector in Brent. In addition to this, it will support the council’s aim to continue to pay care workers in the borough at the London Living Wage. Brent is paying higher costs for care home placements, and we have seen an increase in permanent placements compared to last year (and previous years). Some of the increased costs were predicted in the Market Sustainability submissions returned earlier in the year, and the use of the funding on care placements is a reflection of the current state of care markets.
In order to support the NHS winter plan, we also need to complete our assessment and support planning functions, which is why we plan to invest in our own services. We intend to use the fund to support recruitment and retention of permanent social workers, an important area of focus for us as we deal with a shortage of qualified staff. Recruiting additional occupational therapists will also support with hospital discharge and community work, as we work with people with increasing complexity who require OT assessments to support with issues such as moving and handling and the use of equipment to support care delivery.</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2023-11-13T13:41:10Z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