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2" documentId="8_{70346FB8-7428-4C04-85CF-F0EE4EFF4850}" xr6:coauthVersionLast="47" xr6:coauthVersionMax="47" xr10:uidLastSave="{E7B295A2-4E14-4935-AD13-B7D24A004014}"/>
  <bookViews>
    <workbookView xWindow="-110" yWindow="-110" windowWidth="19420" windowHeight="1030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<sst xmlns="http://schemas.openxmlformats.org/spreadsheetml/2006/main" count="428" uniqueCount="403">
  <si>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</si>
  <si>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</si>
  <si>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</si>
  <si>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</si>
  <si>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</si>
  <si>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</si>
  <si>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</si>
  <si>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</si>
  <si>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</si>
  <si>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</si>
  <si>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</si>
  <si>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</si>
  <si>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</si>
  <si>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</si>
  <si>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</si>
  <si>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</si>
  <si>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</si>
  <si>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</si>
  <si>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</si>
  <si>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</si>
  <si>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</si>
  <si>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</si>
  <si>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</si>
  <si>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</si>
  <si>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</si>
  <si>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</si>
  <si>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</si>
  <si>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</si>
  <si>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</si>
  <si>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</si>
  <si>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</si>
  <si>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</si>
  <si>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</si>
  <si>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</si>
  <si>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</si>
  <si>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</si>
  <si>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</si>
  <si>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</si>
  <si>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</si>
  <si>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</si>
  <si>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</si>
  <si>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</si>
  <si>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</si>
  <si>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</si>
  <si>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</si>
  <si>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</si>
  <si>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</si>
  <si>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</si>
  <si>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</si>
  <si>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</si>
  <si>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</si>
  <si>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</si>
  <si>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</si>
  <si>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</si>
  <si>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</si>
  <si>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</si>
  <si>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</si>
  <si>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</si>
  <si>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</si>
  <si>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</si>
  <si>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</si>
  <si>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</si>
  <si>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</si>
  <si>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</si>
  <si>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</si>
  <si>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</si>
  <si>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</si>
  <si>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</si>
  <si>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</si>
  <si>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</si>
  <si>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</si>
  <si>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</si>
  <si>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</si>
  <si>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</si>
  <si>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</si>
  <si>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</si>
  <si>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</si>
  <si>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</si>
  <si>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</si>
  <si>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</si>
  <si>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</si>
  <si>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</si>
  <si>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</si>
  <si>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</si>
  <si>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</si>
  <si>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</si>
  <si>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</si>
  <si>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</si>
  <si>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</si>
  <si>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</si>
  <si>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</si>
  <si>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</si>
  <si>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</si>
  <si>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</si>
  <si>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</si>
  <si>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</si>
  <si>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</si>
  <si>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</si>
  <si>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</si>
  <si>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</si>
  <si>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</si>
  <si>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</si>
  <si>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</si>
  <si>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</si>
  <si>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</si>
  <si>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</si>
  <si>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</si>
  <si>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</si>
  <si>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</si>
  <si>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</si>
  <si>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</si>
  <si>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</si>
  <si>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</si>
  <si>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</si>
  <si>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</si>
  <si>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</si>
  <si>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</si>
  <si>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</si>
  <si>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</si>
  <si>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</si>
  <si>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</si>
  <si>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</si>
  <si>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</si>
  <si>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</si>
  <si>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</si>
  <si>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</si>
  <si>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</si>
  <si>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</si>
  <si>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</si>
  <si>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</si>
  <si>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</si>
  <si>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</si>
  <si>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</si>
  <si>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</si>
  <si>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</si>
  <si>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</si>
  <si>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</si>
  <si>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</si>
  <si>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</si>
  <si>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</si>
  <si>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</si>
  <si>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</si>
  <si>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</si>
  <si>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</si>
  <si>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</si>
  <si>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</si>
  <si>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</si>
  <si>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</si>
  <si>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</si>
  <si>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</si>
  <si>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</si>
  <si>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</si>
  <si>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</si>
  <si>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</si>
  <si>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</si>
  <si>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</si>
  <si>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</si>
  <si>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</si>
  <si>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</si>
  <si>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</si>
  <si>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</si>
  <si>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</si>
  <si>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</si>
  <si>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</si>
  <si>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</si>
  <si>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</si>
  <si>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</si>
  <si>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</si>
  <si>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</si>
  <si>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</si>
  <si>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</si>
  <si>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</si>
  <si>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</si>
  <si>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</si>
  <si>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</si>
  <si>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</si>
  <si>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</si>
  <si>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</si>
  <si>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</si>
  <si>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</si>
  <si>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</si>
  <si>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</si>
  <si>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</si>
  <si>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</si>
  <si>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</si>
  <si>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</si>
  <si>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</si>
  <si>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</si>
  <si>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</si>
  <si>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</si>
  <si>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</si>
  <si>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</si>
  <si>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</si>
  <si>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</si>
  <si>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</si>
  <si>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</si>
  <si>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</si>
  <si>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</si>
  <si>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</si>
  <si>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</si>
  <si>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</si>
  <si>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</si>
  <si>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</si>
  <si>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</si>
  <si>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</si>
  <si>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</si>
  <si>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</si>
  <si>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</si>
  <si>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</si>
  <si>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</si>
  <si>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</si>
  <si>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</si>
  <si>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</si>
  <si>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</si>
  <si>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</si>
  <si>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</si>
  <si>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</si>
  <si>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</si>
  <si>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</si>
  <si>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</si>
  <si>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</si>
  <si>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</si>
  <si>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</si>
  <si>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</si>
  <si>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</si>
  <si>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</si>
  <si>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</si>
  <si>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</si>
  <si>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</si>
  <si>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</si>
  <si>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</si>
  <si>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</si>
  <si>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</si>
  <si>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</si>
  <si>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</si>
  <si>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</si>
  <si>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</si>
  <si>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</si>
  <si>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</si>
  <si>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</si>
  <si>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</si>
  <si>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</si>
  <si>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</si>
  <si>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</si>
  <si>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</si>
  <si>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</si>
  <si>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</si>
  <si>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</si>
  <si>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</si>
  <si>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</si>
  <si>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</si>
  <si>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</si>
  <si>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</si>
  <si>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</si>
  <si>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</si>
  <si>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</si>
  <si>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</si>
  <si>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</si>
  <si>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</si>
  <si>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</si>
  <si>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</si>
  <si>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</si>
  <si>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</si>
  <si>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</si>
  <si>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</si>
  <si>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</si>
  <si>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</si>
  <si>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</si>
  <si>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</si>
  <si>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</si>
  <si>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</si>
  <si>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</si>
  <si>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</si>
  <si>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</si>
  <si>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</si>
  <si>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</si>
  <si>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</si>
  <si>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</si>
  <si>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</si>
  <si>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</si>
  <si>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</si>
  <si>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</si>
  <si>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</si>
  <si>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</si>
  <si>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</si>
  <si>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</si>
  <si>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</si>
  <si>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</si>
  <si>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</si>
  <si>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</si>
  <si>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</si>
  <si>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</si>
  <si>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</si>
  <si>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</si>
  <si>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</si>
  <si>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</si>
  <si>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</si>
  <si>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</si>
  <si>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</si>
  <si>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</si>
  <si>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</si>
  <si>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</si>
  <si>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</si>
  <si>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</si>
  <si>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</si>
  <si>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</si>
  <si>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</si>
  <si>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</si>
  <si>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</si>
  <si>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</si>
  <si>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</si>
  <si>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</si>
  <si>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</si>
  <si>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</si>
  <si>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</si>
  <si>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</si>
  <si>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</si>
  <si>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</si>
  <si>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</si>
  <si>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</si>
  <si>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</si>
  <si>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</si>
  <si>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</si>
  <si>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</si>
  <si>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</si>
  <si>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</si>
  <si>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</si>
  <si>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</si>
  <si>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</si>
  <si>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</si>
  <si>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</si>
  <si>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</si>
  <si>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</si>
  <si>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</si>
  <si>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</si>
  <si>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</si>
  <si>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</si>
  <si>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</si>
  <si>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</si>
  <si>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</si>
  <si>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</si>
  <si>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</si>
  <si>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</si>
  <si>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</si>
  <si>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</si>
  <si>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</si>
  <si>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</si>
  <si>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</si>
  <si>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</si>
  <si>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</si>
  <si>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</si>
  <si>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</si>
  <si>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</si>
  <si>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</si>
  <si>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</si>
  <si>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</si>
  <si>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</si>
  <si>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</si>
  <si>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</si>
  <si>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</si>
  <si>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</si>
  <si>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</si>
  <si>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</si>
  <si>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</si>
  <si>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</si>
  <si>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</si>
  <si>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</si>
  <si>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</si>
  <si>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</si>
  <si>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</si>
  <si>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</si>
  <si>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</si>
  <si>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</si>
  <si>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</si>
  <si>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</si>
  <si>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</si>
  <si>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</si>
  <si>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</si>
  <si>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</si>
  <si>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</si>
  <si>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</si>
  <si>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</si>
  <si>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</si>
  <si>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</si>
  <si>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</si>
  <si>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</si>
  <si>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</si>
  <si>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</si>
  <si>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</si>
  <si>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</si>
  <si>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</si>
  <si>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</si>
  <si>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</si>
  <si>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</si>
  <si>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</si>
  <si>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</si>
  <si>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</si>
  <si>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</si>
  <si>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</si>
  <si>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</si>
  <si>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Sheffield City Council recognises that a key challenge to maintaining and improving social care capacity is the recruitment and retention of the workforce.  Home care capacity is directly linked to the number of carers and hours they work, and care homes can not accept placements if they have empty beds but no staff to provide the care.  As there are currently vacant available care home beds sufficient to meet our needs staffing these beds is a greater priority than increasing the numbers of beds.  There is evidence to support that social care providers are finding it harder than ever to recruit and retain staff and is this exasperated by the cost-of-living crisis as staff seek better pay and conditions elsewhere.  The fund will be used to fund a variety of initiatives to boost recruitment and retention in the social care workforce.  £1.5 million will be made directly available to providers to fund their own recruitment initiatives, this utilises the providers’ expertise and local knowledge so they can do what works for them.  Money will be spending on promoting recruitment into the PA market to keep this particular market healthy for people wanting to use direct payments to arrange their own care. Further funds will be made available to continue funding the Care Friends App which has been shown to boost recruitment into the sector by incentivising people to refer friends, this has also been shown to boost recruitment of people “new to care” boosting the size of the workforce overall.  Funding will also be provided to Social Care Heroes a local organisation that boosts the recognition and promotes well-being in the workforce.</t>
  </si>
  <si>
    <t xml:space="preserve">More than half of the money will be spent on hospital discharge and enablement work, moving people out of hospital quickly and re-habilitating them in an appropriate setting.  This has been shown to reduce the need for long term support thus decreasing the strain on social care capacity. Most of this money £1.45mil will be spent on 28 FTE frontline staff working in our Short-Term Intervention and enabling teams to get people home and support them to manage at home with or without an accompanying package of support.  Further funds (approx. £650k) will be spent on a 3-month project to urgently address waiting lists.  This will involve funding agency teams to complete necessary assessments and Business Support to process discharges to ensure Hospital discharges aren’t delayed by bottlenecks in administration.  </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</si>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</sst>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C8" sqref="C8"/>
    </sheetView>
  </sheetViews>
  <sheetFormatPr defaultRowHeight="14.5" x14ac:dyDescent="0.35"/>
  <cols>
    <col min="1" max="1" width="120.81640625" style="1" customWidth="1"/>
    <col min="2" max="2" width="0" style="1" hidden="1" customWidth="1"/>
    <col min="3" max="3" width="41.1796875" style="1" customWidth="1"/>
    <col min="4" max="64" width="9.1796875" style="1"/>
  </cols>
  <sheetData>
    <row r="1" spans="1:13" s="2" customFormat="1" ht="15.5" x14ac:dyDescent="0.35">
      <c r="A1" s="3" t="s">
        <v>389</v>
      </c>
    </row>
    <row r="2" spans="1:13" x14ac:dyDescent="0.35">
      <c r="A2" s="28"/>
      <c r="C2" s="28"/>
      <c r="D2" s="28"/>
      <c r="E2" s="28"/>
      <c r="F2" s="28"/>
      <c r="G2" s="28"/>
      <c r="H2" s="28"/>
      <c r="I2" s="28"/>
      <c r="J2" s="28"/>
      <c r="K2" s="28"/>
      <c r="L2" s="28"/>
      <c r="M2" s="28"/>
    </row>
    <row r="3" spans="1:13" ht="15.5" x14ac:dyDescent="0.35">
      <c r="A3" s="4" t="s">
        <v>0</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384</v>
      </c>
      <c r="C5" s="28"/>
      <c r="D5" s="28"/>
      <c r="E5" s="28"/>
      <c r="F5" s="28"/>
      <c r="G5" s="28"/>
      <c r="H5" s="28"/>
      <c r="I5" s="28"/>
      <c r="J5" s="28"/>
      <c r="K5" s="28"/>
      <c r="L5" s="28"/>
      <c r="M5" s="28"/>
    </row>
    <row r="6" spans="1:13" ht="15.5" x14ac:dyDescent="0.35">
      <c r="A6" s="29" t="s">
        <v>379</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399</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393</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386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380</v>
      </c>
      <c r="C14" s="28"/>
      <c r="D14" s="28"/>
      <c r="E14" s="28"/>
      <c r="F14" s="28"/>
      <c r="G14" s="28"/>
      <c r="H14" s="28"/>
      <c r="I14" s="28"/>
      <c r="J14" s="28"/>
      <c r="K14" s="28"/>
      <c r="L14" s="28"/>
      <c r="M14" s="28"/>
    </row>
    <row r="15" spans="1:13" ht="61.5" customHeight="1" x14ac:dyDescent="0.35">
      <c r="A15" s="45" t="s">
        <v>1</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2</v>
      </c>
      <c r="C19" s="4" t="s">
        <v>3</v>
      </c>
    </row>
    <row r="20" spans="1:13" ht="15.5" x14ac:dyDescent="0.35">
      <c r="A20" s="4" t="s">
        <v>381</v>
      </c>
    </row>
    <row r="21" spans="1:13" ht="15.5" x14ac:dyDescent="0.35">
      <c r="A21" s="30" t="s">
        <v>175</v>
      </c>
      <c r="B21" s="31">
        <f>IF('Spend return'!B18="",0,1)</f>
        <v>1</v>
      </c>
      <c r="C21" s="32" t="str">
        <f t="shared" ref="C21:C26" si="0">IF(B21=1,"Yes","No")</f>
        <v>Yes</v>
      </c>
    </row>
    <row r="22" spans="1:13" ht="15.5" x14ac:dyDescent="0.35">
      <c r="A22" s="33" t="s">
        <v>176</v>
      </c>
      <c r="B22" s="34">
        <f>IF(ISBLANK('Spend return'!B24),0,1)*IF(ISNUMBER(SEARCH("@",'Spend return'!B25)),1,0)</f>
        <v>0</v>
      </c>
      <c r="C22" s="35" t="str">
        <f t="shared" si="0"/>
        <v>No</v>
      </c>
    </row>
    <row r="23" spans="1:13" ht="15.5" x14ac:dyDescent="0.35">
      <c r="A23" s="33" t="s">
        <v>178</v>
      </c>
      <c r="B23" s="34">
        <f>IF('Spend return'!B30="Yes - the funding has been allocated in full to adult social care",1,0)</f>
        <v>1</v>
      </c>
      <c r="C23" s="35" t="str">
        <f t="shared" si="0"/>
        <v>Yes</v>
      </c>
    </row>
    <row r="24" spans="1:13" ht="15.5" x14ac:dyDescent="0.35">
      <c r="A24" s="33" t="s">
        <v>179</v>
      </c>
      <c r="B24" s="34">
        <f>IF(OR('Spend return'!B35="Yes - we are targeting this area",'Spend return'!B36="Yes - we are targeting this area",'Spend return'!B37="Yes - we are targeting this area"),1,0)</f>
        <v>1</v>
      </c>
      <c r="C24" s="35" t="str">
        <f t="shared" si="0"/>
        <v>Yes</v>
      </c>
    </row>
    <row r="25" spans="1:13" ht="15.5" x14ac:dyDescent="0.35">
      <c r="A25" s="33" t="s">
        <v>180</v>
      </c>
      <c r="B25" s="34">
        <f>IF(OR(ISTEXT('Spend return'!B42),ISBLANK('Spend return'!B42),'Spend return'!B42&lt;0),0,1)*IF(OR(ISTEXT('Spend return'!B43),ISBLANK('Spend return'!B43),'Spend return'!B43&lt;0),0,1)*IF(OR(ISTEXT('Spend return'!B44),ISBLANK('Spend return'!B44),'Spend return'!B44&lt;0),0,1)</f>
        <v>0</v>
      </c>
      <c r="C25" s="35" t="str">
        <f t="shared" si="0"/>
        <v>No</v>
      </c>
    </row>
    <row r="26" spans="1:13" ht="15.5" x14ac:dyDescent="0.35">
      <c r="A26" s="14" t="s">
        <v>181</v>
      </c>
      <c r="B26" s="36">
        <f>IFERROR(IF(AND('Spend return'!B45&gt;='Spend return'!B19-100,'Spend return'!B45&lt;='Spend return'!B19+100),1,0),0)</f>
        <v>1</v>
      </c>
      <c r="C26" s="37" t="str">
        <f t="shared" si="0"/>
        <v>Yes</v>
      </c>
    </row>
    <row r="27" spans="1:13" ht="15.5" x14ac:dyDescent="0.35">
      <c r="A27" s="4" t="s">
        <v>382</v>
      </c>
    </row>
    <row r="28" spans="1:13" ht="15.5" x14ac:dyDescent="0.35">
      <c r="A28" s="30" t="s">
        <v>182</v>
      </c>
      <c r="B28" s="38">
        <f>IF(ISBLANK('Qualitative report'!A19),0,1)</f>
        <v>1</v>
      </c>
      <c r="C28" s="32" t="str">
        <f>IF(B28=1,"Yes","No")</f>
        <v>Yes</v>
      </c>
    </row>
    <row r="29" spans="1:13" ht="15.5" x14ac:dyDescent="0.3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zoomScale="85" zoomScaleNormal="85" workbookViewId="0">
      <selection activeCell="B24" sqref="B24"/>
    </sheetView>
  </sheetViews>
  <sheetFormatPr defaultRowHeight="14.5" x14ac:dyDescent="0.35"/>
  <cols>
    <col min="1" max="1" width="120.81640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2" t="s">
        <v>395</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396</v>
      </c>
      <c r="B6" s="28"/>
      <c r="C6" s="28"/>
      <c r="D6" s="28"/>
      <c r="E6" s="28"/>
      <c r="F6" s="28"/>
      <c r="G6" s="28"/>
      <c r="H6" s="28"/>
      <c r="I6" s="28"/>
      <c r="J6" s="28"/>
      <c r="K6" s="28"/>
    </row>
    <row r="7" spans="1:11" ht="31" x14ac:dyDescent="0.35">
      <c r="A7" s="41" t="s">
        <v>392</v>
      </c>
      <c r="B7" s="28"/>
      <c r="C7" s="28"/>
      <c r="D7" s="28"/>
      <c r="E7" s="28"/>
      <c r="F7" s="28"/>
      <c r="G7" s="28"/>
      <c r="H7" s="28"/>
      <c r="I7" s="28"/>
      <c r="J7" s="28"/>
      <c r="K7" s="28"/>
    </row>
    <row r="8" spans="1:11" ht="62" x14ac:dyDescent="0.35">
      <c r="A8" s="41" t="s">
        <v>397</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398</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130</v>
      </c>
    </row>
    <row r="19" spans="1:11" ht="15.5" x14ac:dyDescent="0.35">
      <c r="A19" s="7" t="s">
        <v>9</v>
      </c>
      <c r="B19" s="9">
        <f>IFERROR(INDEX('LA Allocations'!B2:B154,MATCH('Spend return'!B18,'LA Allocations'!A2:A154,0)),"")</f>
        <v>4114255</v>
      </c>
    </row>
    <row r="22" spans="1:11" ht="15.5" x14ac:dyDescent="0.35">
      <c r="A22" s="4" t="s">
        <v>10</v>
      </c>
    </row>
    <row r="23" spans="1:11" ht="15.5" x14ac:dyDescent="0.35">
      <c r="A23" s="6" t="s">
        <v>7</v>
      </c>
      <c r="B23" s="6" t="s">
        <v>383</v>
      </c>
    </row>
    <row r="24" spans="1:11" ht="15.5" x14ac:dyDescent="0.35">
      <c r="A24" s="7" t="s">
        <v>11</v>
      </c>
      <c r="B24" s="10" t="s">
        <v>402</v>
      </c>
    </row>
    <row r="25" spans="1:11" ht="15.5" x14ac:dyDescent="0.35">
      <c r="A25" s="7" t="s">
        <v>12</v>
      </c>
      <c r="B25" s="11" t="s">
        <v>402</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186</v>
      </c>
    </row>
    <row r="36" spans="1:3" ht="15.5" x14ac:dyDescent="0.35">
      <c r="A36" s="7" t="s">
        <v>14</v>
      </c>
      <c r="B36" s="13" t="s">
        <v>185</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c r="C42" s="40" t="str">
        <f>IF(AND(B42&gt;0,B35="No - we are not targeting this area"),"Warning: local authority has reported spend in area that they are not targeting.","")</f>
        <v/>
      </c>
    </row>
    <row r="43" spans="1:3" ht="15.5" x14ac:dyDescent="0.35">
      <c r="A43" s="7" t="s">
        <v>16</v>
      </c>
      <c r="B43" s="16">
        <v>2010855</v>
      </c>
      <c r="C43" s="40" t="str">
        <f>IF(AND(B43&gt;0,B36="No - we are not targeting this area"),"Warning: local authority has reported spend in area that they are not targeting.","")</f>
        <v/>
      </c>
    </row>
    <row r="44" spans="1:3" ht="15.5" x14ac:dyDescent="0.35">
      <c r="A44" s="7" t="s">
        <v>192</v>
      </c>
      <c r="B44" s="16">
        <v>2103400</v>
      </c>
      <c r="C44" s="40" t="str">
        <f>IF(AND(B44&gt;0,B37="No - we are not targeting this area"),"Warning: local authority has reported spend in area that they are not targeting.","")</f>
        <v/>
      </c>
    </row>
    <row r="45" spans="1:3" ht="15.5" x14ac:dyDescent="0.35">
      <c r="A45" s="17" t="s">
        <v>15</v>
      </c>
      <c r="B45" s="9">
        <f>IFERROR(SUM(B42:B44),"")</f>
        <v>4114255</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workbookViewId="0">
      <selection activeCell="A23" sqref="A23"/>
    </sheetView>
  </sheetViews>
  <sheetFormatPr defaultRowHeight="14.5" x14ac:dyDescent="0.35"/>
  <cols>
    <col min="1" max="1" width="120.81640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2" t="s">
        <v>385</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377</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17</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400</v>
      </c>
    </row>
    <row r="22" spans="1:16" ht="15.5" x14ac:dyDescent="0.35">
      <c r="A22" s="4" t="s">
        <v>188</v>
      </c>
    </row>
    <row r="23" spans="1:16" ht="360" customHeight="1" x14ac:dyDescent="0.35">
      <c r="A23" s="21" t="s">
        <v>401</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179687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Sheffield</v>
      </c>
      <c r="C5" t="str">
        <f>IF(ISBLANK('Spend return'!B18),"BLANK",INDEX('LA Allocations'!$C$2:$C$154,MATCH('Spend return'!B18,'LA Allocations'!$A$2:$A$154,0)))</f>
        <v>E08000019</v>
      </c>
      <c r="D5">
        <f>IF(ISBLANK('Spend return'!B19),"BLANK",'Spend return'!B19)</f>
        <v>4114255</v>
      </c>
      <c r="E5" t="str">
        <f>IF(ISBLANK('Spend return'!B24),"BLANK",'Spend return'!B24)</f>
        <v>[Redacted]</v>
      </c>
      <c r="F5" t="str">
        <f>IF(ISBLANK('Spend return'!B25),"BLANK",'Spend return'!B25)</f>
        <v>[Redacted]</v>
      </c>
      <c r="G5" t="str">
        <f>IF(ISBLANK('Spend return'!B30),"BLANK",'Spend return'!B30)</f>
        <v>Yes - the funding has been allocated in full to adult social care</v>
      </c>
      <c r="H5" t="str">
        <f>IF(ISBLANK('Spend return'!B35),"BLANK",'Spend return'!B35)</f>
        <v>No - we are not targeting this area</v>
      </c>
      <c r="I5" t="str">
        <f>IF(ISBLANK('Spend return'!B36),"BLANK",'Spend return'!B36)</f>
        <v>Yes - we are targeting this area</v>
      </c>
      <c r="J5" t="str">
        <f>IF(ISBLANK('Spend return'!B37),"BLANK",'Spend return'!B37)</f>
        <v>Yes - we are targeting this area</v>
      </c>
      <c r="K5" t="str">
        <f>IF(ISBLANK('Spend return'!B42),"BLANK",'Spend return'!B42)</f>
        <v>BLANK</v>
      </c>
      <c r="L5">
        <f>IF(ISBLANK('Spend return'!B43),"BLANK",'Spend return'!B43)</f>
        <v>2010855</v>
      </c>
      <c r="M5">
        <f>IF(ISBLANK('Spend return'!B44),"BLANK",'Spend return'!B44)</f>
        <v>2103400</v>
      </c>
      <c r="N5">
        <f>IF(ISBLANK('Spend return'!B45),"BLANK",'Spend return'!B45)</f>
        <v>4114255</v>
      </c>
      <c r="O5" t="str">
        <f>IF(ISBLANK('Qualitative report'!A19),"BLANK",'Qualitative report'!A19)</f>
        <v>Sheffield City Council recognises that a key challenge to maintaining and improving social care capacity is the recruitment and retention of the workforce.  Home care capacity is directly linked to the number of carers and hours they work, and care homes can not accept placements if they have empty beds but no staff to provide the care.  As there are currently vacant available care home beds sufficient to meet our needs staffing these beds is a greater priority than increasing the numbers of beds.  There is evidence to support that social care providers are finding it harder than ever to recruit and retain staff and is this exasperated by the cost-of-living crisis as staff seek better pay and conditions elsewhere.  The fund will be used to fund a variety of initiatives to boost recruitment and retention in the social care workforce.  £1.5 million will be made directly available to providers to fund their own recruitment initiatives, this utilises the providers’ expertise and local knowledge so they can do what works for them.  Money will be spending on promoting recruitment into the PA market to keep this particular market healthy for people wanting to use direct payments to arrange their own care. Further funds will be made available to continue funding the Care Friends App which has been shown to boost recruitment into the sector by incentivising people to refer friends, this has also been shown to boost recruitment of people “new to care” boosting the size of the workforce overall.  Funding will also be provided to Social Care Heroes a local organisation that boosts the recognition and promotes well-being in the workforce.</v>
      </c>
      <c r="P5" t="str">
        <f>IF(ISBLANK('Qualitative report'!A23),"BLANK",'Qualitative report'!A23)</f>
        <v xml:space="preserve">More than half of the money will be spent on hospital discharge and enablement work, moving people out of hospital quickly and re-habilitating them in an appropriate setting.  This has been shown to reduce the need for long term support thus decreasing the strain on social care capacity. Most of this money £1.45mil will be spent on 28 FTE frontline staff working in our Short-Term Intervention and enabling teams to get people home and support them to manage at home with or without an accompanying package of support.  Further funds (approx. £650k) will be spent on a 3-month project to urgently address waiting lists.  This will involve funding agency teams to complete necessary assessments and Business Support to process discharges to ensure Hospital discharges aren’t delayed by bottlenecks in administration.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2023-11-13T17:27:00Z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c8588358-c3f1-4695-a290-e2f70d15689d_Enabled">
    <vt:lpwstr>true</vt:lpwstr>
  </property>
  <property fmtid="{D5CDD505-2E9C-101B-9397-08002B2CF9AE}" pid="6" name="MSIP_Label_c8588358-c3f1-4695-a290-e2f70d15689d_SetDate">
    <vt:lpwstr>2023-09-26T10:18:15Z</vt:lpwstr>
  </property>
  <property fmtid="{D5CDD505-2E9C-101B-9397-08002B2CF9AE}" pid="7" name="MSIP_Label_c8588358-c3f1-4695-a290-e2f70d15689d_Method">
    <vt:lpwstr>Privileged</vt:lpwstr>
  </property>
  <property fmtid="{D5CDD505-2E9C-101B-9397-08002B2CF9AE}" pid="8" name="MSIP_Label_c8588358-c3f1-4695-a290-e2f70d15689d_Name">
    <vt:lpwstr>Official – General</vt:lpwstr>
  </property>
  <property fmtid="{D5CDD505-2E9C-101B-9397-08002B2CF9AE}" pid="9" name="MSIP_Label_c8588358-c3f1-4695-a290-e2f70d15689d_SiteId">
    <vt:lpwstr>a1ba59b9-7204-48d8-a360-7770245ad4a9</vt:lpwstr>
  </property>
  <property fmtid="{D5CDD505-2E9C-101B-9397-08002B2CF9AE}" pid="10" name="MSIP_Label_c8588358-c3f1-4695-a290-e2f70d15689d_ActionId">
    <vt:lpwstr>319ed65b-66c5-40a9-8147-b8abc1813146</vt:lpwstr>
  </property>
  <property fmtid="{D5CDD505-2E9C-101B-9397-08002B2CF9AE}" pid="11" name="MSIP_Label_c8588358-c3f1-4695-a290-e2f70d15689d_ContentBits">
    <vt:lpwstr>0</vt:lpwstr>
  </property>
</Properties>
</file>