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427E0EEE-D692-4D53-97AA-FF8BAFD3F25A}" xr6:coauthVersionLast="47" xr6:coauthVersionMax="47" xr10:uidLastSave="{00000000-0000-0000-0000-000000000000}"/>
  <bookViews>
    <workbookView xWindow="22932" yWindow="-108" windowWidth="15576" windowHeight="11904" activeTab="2"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<sst xmlns="http://schemas.openxmlformats.org/spreadsheetml/2006/main" count="428" uniqueCount="404">
  <si>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</si>
  <si>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</si>
  <si>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</si>
  <si>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</si>
  <si>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</si>
  <si>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</si>
  <si>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</si>
  <si>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</si>
  <si>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</si>
  <si>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</si>
  <si>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</si>
  <si>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</si>
  <si>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</si>
  <si>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</si>
  <si>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</si>
  <si>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</si>
  <si>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</si>
  <si>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</si>
  <si>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</si>
  <si>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</si>
  <si>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</si>
  <si>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</si>
  <si>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</si>
  <si>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</si>
  <si>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</si>
  <si>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</si>
  <si>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</si>
  <si>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</si>
  <si>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</si>
  <si>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</si>
  <si>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</si>
  <si>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</si>
  <si>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</si>
  <si>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</si>
  <si>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</si>
  <si>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</si>
  <si>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</si>
  <si>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</si>
  <si>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</si>
  <si>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</si>
  <si>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</si>
  <si>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</si>
  <si>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</si>
  <si>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</si>
  <si>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</si>
  <si>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</si>
  <si>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</si>
  <si>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</si>
  <si>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</si>
  <si>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</si>
  <si>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</si>
  <si>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</si>
  <si>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</si>
  <si>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</si>
  <si>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</si>
  <si>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</si>
  <si>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</si>
  <si>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</si>
  <si>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</si>
  <si>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</si>
  <si>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</si>
  <si>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</si>
  <si>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</si>
  <si>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</si>
  <si>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</si>
  <si>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</si>
  <si>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</si>
  <si>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</si>
  <si>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</si>
  <si>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</si>
  <si>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</si>
  <si>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</si>
  <si>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</si>
  <si>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</si>
  <si>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</si>
  <si>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</si>
  <si>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</si>
  <si>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</si>
  <si>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</si>
  <si>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</si>
  <si>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</si>
  <si>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</si>
  <si>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</si>
  <si>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</si>
  <si>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</si>
  <si>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</si>
  <si>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</si>
  <si>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</si>
  <si>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</si>
  <si>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</si>
  <si>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</si>
  <si>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</si>
  <si>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</si>
  <si>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</si>
  <si>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</si>
  <si>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</si>
  <si>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</si>
  <si>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</si>
  <si>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</si>
  <si>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</si>
  <si>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</si>
  <si>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</si>
  <si>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</si>
  <si>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</si>
  <si>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</si>
  <si>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</si>
  <si>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</si>
  <si>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</si>
  <si>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</si>
  <si>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</si>
  <si>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</si>
  <si>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</si>
  <si>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</si>
  <si>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</si>
  <si>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</si>
  <si>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</si>
  <si>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</si>
  <si>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</si>
  <si>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</si>
  <si>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</si>
  <si>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</si>
  <si>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</si>
  <si>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</si>
  <si>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</si>
  <si>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</si>
  <si>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</si>
  <si>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</si>
  <si>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</si>
  <si>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</si>
  <si>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</si>
  <si>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</si>
  <si>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</si>
  <si>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</si>
  <si>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</si>
  <si>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</si>
  <si>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</si>
  <si>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</si>
  <si>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</si>
  <si>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</si>
  <si>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</si>
  <si>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</si>
  <si>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</si>
  <si>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</si>
  <si>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</si>
  <si>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</si>
  <si>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</si>
  <si>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</si>
  <si>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</si>
  <si>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</si>
  <si>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</si>
  <si>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</si>
  <si>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</si>
  <si>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</si>
  <si>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</si>
  <si>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</si>
  <si>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</si>
  <si>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</si>
  <si>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</si>
  <si>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</si>
  <si>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</si>
  <si>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</si>
  <si>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</si>
  <si>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</si>
  <si>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</si>
  <si>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</si>
  <si>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</si>
  <si>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</si>
  <si>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</si>
  <si>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</si>
  <si>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</si>
  <si>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</si>
  <si>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</si>
  <si>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</si>
  <si>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</si>
  <si>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</si>
  <si>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</si>
  <si>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</si>
  <si>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</si>
  <si>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</si>
  <si>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</si>
  <si>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</si>
  <si>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</si>
  <si>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</si>
  <si>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</si>
  <si>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</si>
  <si>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</si>
  <si>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</si>
  <si>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</si>
  <si>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</si>
  <si>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</si>
  <si>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</si>
  <si>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</si>
  <si>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</si>
  <si>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</si>
  <si>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</si>
  <si>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</si>
  <si>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</si>
  <si>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</si>
  <si>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</si>
  <si>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</si>
  <si>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</si>
  <si>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</si>
  <si>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</si>
  <si>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</si>
  <si>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</si>
  <si>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</si>
  <si>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</si>
  <si>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</si>
  <si>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</si>
  <si>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</si>
  <si>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</si>
  <si>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</si>
  <si>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</si>
  <si>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</si>
  <si>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</si>
  <si>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</si>
  <si>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</si>
  <si>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</si>
  <si>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</si>
  <si>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</si>
  <si>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</si>
  <si>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</si>
  <si>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</si>
  <si>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</si>
  <si>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</si>
  <si>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</si>
  <si>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</si>
  <si>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</si>
  <si>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</si>
  <si>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</si>
  <si>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</si>
  <si>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</si>
  <si>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</si>
  <si>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</si>
  <si>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</si>
  <si>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</si>
  <si>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</si>
  <si>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</si>
  <si>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</si>
  <si>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</si>
  <si>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</si>
  <si>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</si>
  <si>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</si>
  <si>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</si>
  <si>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</si>
  <si>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</si>
  <si>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</si>
  <si>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</si>
  <si>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</si>
  <si>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</si>
  <si>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</si>
  <si>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</si>
  <si>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</si>
  <si>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</si>
  <si>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</si>
  <si>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</si>
  <si>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</si>
  <si>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</si>
  <si>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</si>
  <si>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</si>
  <si>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</si>
  <si>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</si>
  <si>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</si>
  <si>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</si>
  <si>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</si>
  <si>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</si>
  <si>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</si>
  <si>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</si>
  <si>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</si>
  <si>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</si>
  <si>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</si>
  <si>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</si>
  <si>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</si>
  <si>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</si>
  <si>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</si>
  <si>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</si>
  <si>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</si>
  <si>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</si>
  <si>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</si>
  <si>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</si>
  <si>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</si>
  <si>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</si>
  <si>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</si>
  <si>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</si>
  <si>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</si>
  <si>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</si>
  <si>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</si>
  <si>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</si>
  <si>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</si>
  <si>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</si>
  <si>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</si>
  <si>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</si>
  <si>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</si>
  <si>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</si>
  <si>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</si>
  <si>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</si>
  <si>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</si>
  <si>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</si>
  <si>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</si>
  <si>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</si>
  <si>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</si>
  <si>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</si>
  <si>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</si>
  <si>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</si>
  <si>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</si>
  <si>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</si>
  <si>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</si>
  <si>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</si>
  <si>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</si>
  <si>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</si>
  <si>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</si>
  <si>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</si>
  <si>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</si>
  <si>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</si>
  <si>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</si>
  <si>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</si>
  <si>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</si>
  <si>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</si>
  <si>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</si>
  <si>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</si>
  <si>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</si>
  <si>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</si>
  <si>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</si>
  <si>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</si>
  <si>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</si>
  <si>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</si>
  <si>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</si>
  <si>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</si>
  <si>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</si>
  <si>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</si>
  <si>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</si>
  <si>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</si>
  <si>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</si>
  <si>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</si>
  <si>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</si>
  <si>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</si>
  <si>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</si>
  <si>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</si>
  <si>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</si>
  <si>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</si>
  <si>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</si>
  <si>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</si>
  <si>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</si>
  <si>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</si>
  <si>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</si>
  <si>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</si>
  <si>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</si>
  <si>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</si>
  <si>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</si>
  <si>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</si>
  <si>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</si>
  <si>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</si>
  <si>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</si>
  <si>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</si>
  <si>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</si>
  <si>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</si>
  <si>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</si>
  <si>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</si>
  <si>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</si>
  <si>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</si>
  <si>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</si>
  <si>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</si>
  <si>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</si>
  <si>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</si>
  <si>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</si>
  <si>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</si>
  <si>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</si>
  <si>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</si>
  <si>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</si>
  <si>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</si>
  <si>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</si>
  <si>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</si>
  <si>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</si>
  <si>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</si>
  <si>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</si>
  <si>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</si>
  <si>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</si>
  <si>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</si>
  <si>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</si>
  <si>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</si>
  <si>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</si>
  <si>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</si>
  <si>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</si>
  <si>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</si>
  <si>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</si>
  <si>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</si>
  <si>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</si>
  <si>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</si>
  <si>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</si>
  <si>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</si>
  <si>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</si>
  <si>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</si>
  <si>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</si>
  <si>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</si>
  <si>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</si>
  <si>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</si>
  <si>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</si>
  <si>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</si>
  <si>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</si>
  <si>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</si>
  <si>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Colin Selbie</t>
  </si>
  <si>
    <t>colin.selbie@derbyshire.gov.uk</t>
  </si>
  <si>
    <t xml:space="preserve">The proposed actions in respect of waiting lists and recruitment initiatives mentioned above have been designed to assist with system response to winter planning and to support more people to be supported to return home rather than move into a care home.   The referenced short-term hospital ‘bridging’ service will provide additional 15 discharge per week whilst the County Council finalises the restructure of our own short-term service which has current delivery of 35 people per week rising to an initial 50 when the bridging service ends. A new Brokerage Team is currently being recruited to that will be embedded in the local hospitals offering a bespoke service to promote timely safe discharges of people for whom community solutions are more difficult to identify.  It is planned that this team will support a minimum of 16 discharges per week. Prior to establishing this team, the hospital staff would, due to pressure on beds discharge people to care homes which is not a suitable outcome. Care providers have also expressed support for these arrangements as they are confident in the transparency of the brokerage activity and are sometimes confused why they haven’t received referrals via the hospitals.  Funds will also be used to bolster the staffing of Community Support Rehab Beds to support people being discharged from hospital with higher acuity than can currently be accommodated, this will ensure better outcomes for people and assist discharge.  
Funds have also been directed to assist with paying market supplements to AMHPs and social workers due to the Council experiencing recruitment difficulties.  This is directly impacting on being able to respond in a timely way to demand for services, resulting in waiting lists for assessment and services.  It is acknowledged that improving staffing capacity will ensure more timely response to undertaking reviews and identifying solutions and positive outcomes to meet people’s needs early. This increased staffing capacity will contribute to supporting people to stay at home in the community and delaying/preventing the need for admission. 
The additional funds allocated to services for working age adults means that we can work with providers to establish the best outcomes for people.  This will contribute towards delivering our stated objective of increasing the numbers of people living in their own tenancy and reducing the numbers of working age people in residential care.  </t>
  </si>
  <si>
    <t xml:space="preserve">The Council has reviewed current market and system conditions and decided to invest the funding in a blended way across the three priority areas.   
Initiatives have been introduced to reduce social care waiting times with a focus on improving outcomes for people and supporting winter planning.  There is greater emphasis on being more transparent with homecare providers about demand to assist them with planning and to look at how processes and systems can be improved.  The intention is to speed up allocation of work, reduce waiting lists both for those people awaiting support in the community and for those leaving hospital.  To achieve this, we are investing in establishing Brokerage support within local hospitals, supporting a homecare ‘bridging’ service for short term care following stay in hospital and enhancing the community support bed offer by introducing additional staff to address increased acuity to facilitate earlier discharge.   These initiatives will also ensure that more people will be able to return home rather than being placed directly into interim care provision without access to reablement in line with capacity plans.
It is also planned to undertake some priority DOLs assessments to manage waiting lists of individuals who have the potential and opportunity to live in a less restrictive environment in line with expressed wishes. This is in line with our capacity plans to reduce care home placements. This will result in better outcomes for people and ensure they are being supported appropriately 
In addition, we are responding to the recruitment and retention difficulties being experienced with social worker and approved mental health professional roles.   The vacancies being carried against these roles are directing affecting the ability of the Council to meet demand which is impacting on waiting lists, hospital delays, safeguarding and staff morale.  It is intended to pay market supplements to these two staff groups to promote recruitment and retention which will assist with meeting statutory requirements, better outcomes for people and facilitate the timely identification of suitable care provision.  Providers are anxious to fill vacancies to help sustain their businesses and this can not be achieved with people on lists awaiting a care assessment.  
These funds are also to be used to assist the Council in addressing the additional costs associated with assisting working age adults to live in suitable accommodation which matches our objective of making fewer placements into residential homes for working age adults.  The costs of such services have increased substantially as we identify best outcomes for people.  The complexity of need of the people being supported coupled with the smaller accommodation units which reduces the opportunity for shared costs and the difficulties with recruitment and retention of staff due to the high attrition rate has increased costs.  We are experiencing increased numbers of supported living providers handing back their services due to the difficulties described which we are hoping to address via this additional funding.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</si>
</sst>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15" zoomScaleNormal="100" workbookViewId="0">
      <selection activeCell="A10" sqref="A10"/>
    </sheetView>
  </sheetViews>
  <sheetFormatPr defaultRowHeight="14.5" x14ac:dyDescent="0.35"/>
  <cols>
    <col min="1" max="1" width="120.81640625" style="32" customWidth="1"/>
    <col min="2" max="2" width="0" style="32" hidden="1" customWidth="1"/>
    <col min="3" max="3" width="41.1796875" style="32" customWidth="1"/>
    <col min="4" max="39" width="9.1796875" style="32"/>
    <col min="40" max="64" width="9.1796875" style="1"/>
  </cols>
  <sheetData>
    <row r="1" spans="1:39" s="2" customFormat="1" ht="15.5" x14ac:dyDescent="0.3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5">
      <c r="A2" s="28"/>
      <c r="C2" s="28"/>
      <c r="D2" s="28"/>
      <c r="E2" s="28"/>
      <c r="F2" s="28"/>
      <c r="G2" s="28"/>
      <c r="H2" s="28"/>
      <c r="I2" s="28"/>
      <c r="J2" s="28"/>
      <c r="K2" s="28"/>
      <c r="L2" s="28"/>
      <c r="M2" s="28"/>
    </row>
    <row r="3" spans="1:39" ht="15.5" x14ac:dyDescent="0.35">
      <c r="A3" s="33" t="s">
        <v>0</v>
      </c>
      <c r="C3" s="28"/>
      <c r="D3" s="28"/>
      <c r="E3" s="28"/>
      <c r="F3" s="28"/>
      <c r="G3" s="28"/>
      <c r="H3" s="28"/>
      <c r="I3" s="28"/>
      <c r="J3" s="28"/>
      <c r="K3" s="28"/>
      <c r="L3" s="28"/>
      <c r="M3" s="28"/>
    </row>
    <row r="4" spans="1:39" x14ac:dyDescent="0.35">
      <c r="C4" s="28"/>
      <c r="D4" s="28"/>
      <c r="E4" s="28"/>
      <c r="F4" s="28"/>
      <c r="G4" s="28"/>
      <c r="H4" s="28"/>
      <c r="I4" s="28"/>
      <c r="J4" s="28"/>
      <c r="K4" s="28"/>
      <c r="L4" s="28"/>
      <c r="M4" s="28"/>
    </row>
    <row r="5" spans="1:39" ht="76.5" customHeight="1" x14ac:dyDescent="0.35">
      <c r="A5" s="48" t="s">
        <v>384</v>
      </c>
      <c r="C5" s="28"/>
      <c r="D5" s="28"/>
      <c r="E5" s="28"/>
      <c r="F5" s="28"/>
      <c r="G5" s="28"/>
      <c r="H5" s="28"/>
      <c r="I5" s="28"/>
      <c r="J5" s="28"/>
      <c r="K5" s="28"/>
      <c r="L5" s="28"/>
      <c r="M5" s="28"/>
    </row>
    <row r="6" spans="1:39" ht="15.5" x14ac:dyDescent="0.35">
      <c r="A6" s="29" t="s">
        <v>379</v>
      </c>
      <c r="C6" s="28"/>
      <c r="D6" s="28"/>
      <c r="E6" s="28"/>
      <c r="F6" s="28"/>
      <c r="G6" s="28"/>
      <c r="H6" s="28"/>
      <c r="I6" s="28"/>
      <c r="J6" s="28"/>
      <c r="K6" s="28"/>
      <c r="L6" s="28"/>
      <c r="M6" s="28"/>
    </row>
    <row r="7" spans="1:39" x14ac:dyDescent="0.35">
      <c r="A7" s="34"/>
      <c r="C7" s="28"/>
      <c r="D7" s="28"/>
      <c r="E7" s="28"/>
      <c r="F7" s="28"/>
      <c r="G7" s="28"/>
      <c r="H7" s="28"/>
      <c r="I7" s="28"/>
      <c r="J7" s="28"/>
      <c r="K7" s="28"/>
      <c r="L7" s="28"/>
      <c r="M7" s="28"/>
    </row>
    <row r="8" spans="1:39" ht="46.5" customHeight="1" x14ac:dyDescent="0.35">
      <c r="A8" s="49" t="s">
        <v>399</v>
      </c>
      <c r="C8" s="28"/>
      <c r="D8" s="28"/>
      <c r="E8" s="28"/>
      <c r="F8" s="28"/>
      <c r="G8" s="28"/>
      <c r="H8" s="28"/>
      <c r="I8" s="28"/>
      <c r="J8" s="28"/>
      <c r="K8" s="28"/>
      <c r="L8" s="28"/>
      <c r="M8" s="28"/>
    </row>
    <row r="9" spans="1:39" x14ac:dyDescent="0.35">
      <c r="A9" s="50"/>
      <c r="C9" s="28"/>
      <c r="D9" s="28"/>
      <c r="E9" s="28"/>
      <c r="F9" s="28"/>
      <c r="G9" s="28"/>
      <c r="H9" s="28"/>
      <c r="I9" s="28"/>
      <c r="J9" s="28"/>
      <c r="K9" s="28"/>
      <c r="L9" s="28"/>
      <c r="M9" s="28"/>
    </row>
    <row r="10" spans="1:39" ht="46.5" customHeight="1" x14ac:dyDescent="0.35">
      <c r="A10" s="49" t="s">
        <v>393</v>
      </c>
      <c r="C10" s="28"/>
      <c r="D10" s="28"/>
      <c r="E10" s="28"/>
      <c r="F10" s="28"/>
      <c r="G10" s="28"/>
      <c r="H10" s="28"/>
      <c r="I10" s="28"/>
      <c r="J10" s="28"/>
      <c r="K10" s="28"/>
      <c r="L10" s="28"/>
      <c r="M10" s="28"/>
    </row>
    <row r="11" spans="1:39" x14ac:dyDescent="0.35">
      <c r="A11" s="50"/>
      <c r="C11" s="28"/>
      <c r="D11" s="28"/>
      <c r="E11" s="28"/>
      <c r="F11" s="28"/>
      <c r="G11" s="28"/>
      <c r="H11" s="28"/>
      <c r="I11" s="28"/>
      <c r="J11" s="28"/>
      <c r="K11" s="28"/>
      <c r="L11" s="28"/>
      <c r="M11" s="28"/>
    </row>
    <row r="12" spans="1:39" ht="92.25" customHeight="1" x14ac:dyDescent="0.35">
      <c r="A12" s="49" t="s">
        <v>386</v>
      </c>
      <c r="C12" s="28"/>
      <c r="D12" s="28"/>
      <c r="E12" s="28"/>
      <c r="F12" s="28"/>
      <c r="G12" s="28"/>
      <c r="H12" s="28"/>
      <c r="I12" s="28"/>
      <c r="J12" s="28"/>
      <c r="K12" s="28"/>
      <c r="L12" s="28"/>
      <c r="M12" s="28"/>
    </row>
    <row r="13" spans="1:39" x14ac:dyDescent="0.35">
      <c r="A13" s="50"/>
      <c r="C13" s="28"/>
      <c r="D13" s="28"/>
      <c r="E13" s="28"/>
      <c r="F13" s="28"/>
      <c r="G13" s="28"/>
      <c r="H13" s="28"/>
      <c r="I13" s="28"/>
      <c r="J13" s="28"/>
      <c r="K13" s="28"/>
      <c r="L13" s="28"/>
      <c r="M13" s="28"/>
    </row>
    <row r="14" spans="1:39" ht="15.5" x14ac:dyDescent="0.35">
      <c r="A14" s="52" t="s">
        <v>380</v>
      </c>
      <c r="C14" s="28"/>
      <c r="D14" s="28"/>
      <c r="E14" s="28"/>
      <c r="F14" s="28"/>
      <c r="G14" s="28"/>
      <c r="H14" s="28"/>
      <c r="I14" s="28"/>
      <c r="J14" s="28"/>
      <c r="K14" s="28"/>
      <c r="L14" s="28"/>
      <c r="M14" s="28"/>
    </row>
    <row r="15" spans="1:39" ht="61.5" customHeight="1" x14ac:dyDescent="0.35">
      <c r="A15" s="51" t="s">
        <v>1</v>
      </c>
      <c r="C15" s="28"/>
      <c r="D15" s="28"/>
      <c r="E15" s="28"/>
      <c r="F15" s="28"/>
      <c r="G15" s="28"/>
      <c r="H15" s="28"/>
      <c r="I15" s="28"/>
      <c r="J15" s="28"/>
      <c r="K15" s="28"/>
      <c r="L15" s="28"/>
      <c r="M15" s="28"/>
    </row>
    <row r="16" spans="1:39"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33" t="s">
        <v>2</v>
      </c>
      <c r="C19" s="33" t="s">
        <v>3</v>
      </c>
    </row>
    <row r="20" spans="1:13" ht="15.5" x14ac:dyDescent="0.35">
      <c r="A20" s="33" t="s">
        <v>381</v>
      </c>
    </row>
    <row r="21" spans="1:13" ht="15.5" x14ac:dyDescent="0.35">
      <c r="A21" s="35" t="s">
        <v>175</v>
      </c>
      <c r="B21" s="36">
        <f>IF('Spend return'!B18="",0,1)</f>
        <v>1</v>
      </c>
      <c r="C21" s="37" t="str">
        <f t="shared" ref="C21:C26" si="0">IF(B21=1,"Yes","No")</f>
        <v>Yes</v>
      </c>
    </row>
    <row r="22" spans="1:13" ht="15.5" x14ac:dyDescent="0.35">
      <c r="A22" s="38" t="s">
        <v>176</v>
      </c>
      <c r="B22" s="39">
        <f>IF(ISBLANK('Spend return'!B24),0,1)*IF(ISNUMBER(SEARCH("@",'Spend return'!B25)),1,0)</f>
        <v>1</v>
      </c>
      <c r="C22" s="40" t="str">
        <f t="shared" si="0"/>
        <v>Yes</v>
      </c>
    </row>
    <row r="23" spans="1:13" ht="15.5" x14ac:dyDescent="0.35">
      <c r="A23" s="38" t="s">
        <v>178</v>
      </c>
      <c r="B23" s="39">
        <f>IF('Spend return'!B30="Yes - the funding has been allocated in full to adult social care",1,0)</f>
        <v>1</v>
      </c>
      <c r="C23" s="40" t="str">
        <f t="shared" si="0"/>
        <v>Yes</v>
      </c>
    </row>
    <row r="24" spans="1:13" ht="15.5" x14ac:dyDescent="0.35">
      <c r="A24" s="38" t="s">
        <v>179</v>
      </c>
      <c r="B24" s="39">
        <f>IF(OR('Spend return'!B35="Yes - we are targeting this area",'Spend return'!B36="Yes - we are targeting this area",'Spend return'!B37="Yes - we are targeting this area"),1,0)</f>
        <v>1</v>
      </c>
      <c r="C24" s="40" t="str">
        <f t="shared" si="0"/>
        <v>Yes</v>
      </c>
    </row>
    <row r="25" spans="1:13" ht="15.5" x14ac:dyDescent="0.35">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5" x14ac:dyDescent="0.35">
      <c r="A26" s="41" t="s">
        <v>181</v>
      </c>
      <c r="B26" s="42">
        <f>IFERROR(IF(AND('Spend return'!B45&gt;='Spend return'!B19-100,'Spend return'!B45&lt;='Spend return'!B19+100),1,0),0)</f>
        <v>1</v>
      </c>
      <c r="C26" s="43" t="str">
        <f t="shared" si="0"/>
        <v>Yes</v>
      </c>
    </row>
    <row r="27" spans="1:13" ht="15.5" x14ac:dyDescent="0.35">
      <c r="A27" s="33" t="s">
        <v>382</v>
      </c>
    </row>
    <row r="28" spans="1:13" ht="15.5" x14ac:dyDescent="0.35">
      <c r="A28" s="35" t="s">
        <v>182</v>
      </c>
      <c r="B28" s="44">
        <f>IF(ISBLANK('Qualitative report'!A19),0,1)</f>
        <v>1</v>
      </c>
      <c r="C28" s="37" t="str">
        <f>IF(B28=1,"Yes","No")</f>
        <v>Yes</v>
      </c>
    </row>
    <row r="29" spans="1:13" ht="15.5" x14ac:dyDescent="0.35">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B19" workbookViewId="0">
      <selection activeCell="B25" sqref="B25"/>
    </sheetView>
  </sheetViews>
  <sheetFormatPr defaultRowHeight="14.5" x14ac:dyDescent="0.35"/>
  <cols>
    <col min="1" max="1" width="120.81640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8" t="s">
        <v>395</v>
      </c>
      <c r="B4" s="28"/>
      <c r="C4" s="28"/>
      <c r="D4" s="28"/>
      <c r="E4" s="28"/>
      <c r="F4" s="28"/>
      <c r="G4" s="28"/>
      <c r="H4" s="28"/>
      <c r="I4" s="28"/>
      <c r="J4" s="28"/>
      <c r="K4" s="28"/>
    </row>
    <row r="5" spans="1:11" ht="15.5" x14ac:dyDescent="0.35">
      <c r="A5" s="49"/>
      <c r="B5" s="28"/>
      <c r="C5" s="28"/>
      <c r="D5" s="28"/>
      <c r="E5" s="28"/>
      <c r="F5" s="28"/>
      <c r="G5" s="28"/>
      <c r="H5" s="28"/>
      <c r="I5" s="28"/>
      <c r="J5" s="28"/>
      <c r="K5" s="28"/>
    </row>
    <row r="6" spans="1:11" ht="31" x14ac:dyDescent="0.35">
      <c r="A6" s="49" t="s">
        <v>396</v>
      </c>
      <c r="B6" s="28"/>
      <c r="C6" s="28"/>
      <c r="D6" s="28"/>
      <c r="E6" s="28"/>
      <c r="F6" s="28"/>
      <c r="G6" s="28"/>
      <c r="H6" s="28"/>
      <c r="I6" s="28"/>
      <c r="J6" s="28"/>
      <c r="K6" s="28"/>
    </row>
    <row r="7" spans="1:11" ht="31" x14ac:dyDescent="0.35">
      <c r="A7" s="47" t="s">
        <v>392</v>
      </c>
      <c r="B7" s="28"/>
      <c r="C7" s="28"/>
      <c r="D7" s="28"/>
      <c r="E7" s="28"/>
      <c r="F7" s="28"/>
      <c r="G7" s="28"/>
      <c r="H7" s="28"/>
      <c r="I7" s="28"/>
      <c r="J7" s="28"/>
      <c r="K7" s="28"/>
    </row>
    <row r="8" spans="1:11" ht="62" x14ac:dyDescent="0.35">
      <c r="A8" s="47" t="s">
        <v>397</v>
      </c>
      <c r="B8" s="28"/>
      <c r="C8" s="28"/>
      <c r="D8" s="28"/>
      <c r="E8" s="28"/>
      <c r="F8" s="28"/>
      <c r="G8" s="28"/>
      <c r="H8" s="28"/>
      <c r="I8" s="28"/>
      <c r="J8" s="28"/>
      <c r="K8" s="28"/>
    </row>
    <row r="9" spans="1:11" x14ac:dyDescent="0.35">
      <c r="A9" s="50"/>
      <c r="B9" s="28"/>
      <c r="C9" s="28"/>
      <c r="D9" s="28"/>
      <c r="E9" s="28"/>
      <c r="F9" s="28"/>
      <c r="G9" s="28"/>
      <c r="H9" s="28"/>
      <c r="I9" s="28"/>
      <c r="J9" s="28"/>
      <c r="K9" s="28"/>
    </row>
    <row r="10" spans="1:11" ht="76.5" customHeight="1" x14ac:dyDescent="0.35">
      <c r="A10" s="49" t="s">
        <v>398</v>
      </c>
      <c r="B10" s="28"/>
      <c r="C10" s="28"/>
      <c r="D10" s="28"/>
      <c r="E10" s="28"/>
      <c r="F10" s="28"/>
      <c r="G10" s="28"/>
      <c r="H10" s="28"/>
      <c r="I10" s="28"/>
      <c r="J10" s="28"/>
      <c r="K10" s="28"/>
    </row>
    <row r="11" spans="1:11" x14ac:dyDescent="0.35">
      <c r="A11" s="50"/>
      <c r="B11" s="28"/>
      <c r="C11" s="28"/>
      <c r="D11" s="28"/>
      <c r="E11" s="28"/>
      <c r="F11" s="28"/>
      <c r="G11" s="28"/>
      <c r="H11" s="28"/>
      <c r="I11" s="28"/>
      <c r="J11" s="28"/>
      <c r="K11" s="28"/>
    </row>
    <row r="12" spans="1:11" ht="63.75" customHeight="1" x14ac:dyDescent="0.35">
      <c r="A12" s="51"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55</v>
      </c>
    </row>
    <row r="19" spans="1:11" ht="15.5" x14ac:dyDescent="0.35">
      <c r="A19" s="7" t="s">
        <v>9</v>
      </c>
      <c r="B19" s="9">
        <f>IFERROR(INDEX('LA Allocations'!B2:B154,MATCH('Spend return'!B18,'LA Allocations'!A2:A154,0)),"")</f>
        <v>5516528</v>
      </c>
    </row>
    <row r="22" spans="1:11" ht="15.5" x14ac:dyDescent="0.35">
      <c r="A22" s="4" t="s">
        <v>10</v>
      </c>
    </row>
    <row r="23" spans="1:11" ht="15.5" x14ac:dyDescent="0.35">
      <c r="A23" s="6" t="s">
        <v>7</v>
      </c>
      <c r="B23" s="6" t="s">
        <v>383</v>
      </c>
    </row>
    <row r="24" spans="1:11" ht="15.5" x14ac:dyDescent="0.35">
      <c r="A24" s="7" t="s">
        <v>11</v>
      </c>
      <c r="B24" s="10" t="s">
        <v>400</v>
      </c>
    </row>
    <row r="25" spans="1:11" ht="15.5" x14ac:dyDescent="0.35">
      <c r="A25" s="7" t="s">
        <v>12</v>
      </c>
      <c r="B25" s="11" t="s">
        <v>401</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185</v>
      </c>
    </row>
    <row r="36" spans="1:3" ht="15.5" x14ac:dyDescent="0.35">
      <c r="A36" s="7" t="s">
        <v>14</v>
      </c>
      <c r="B36" s="13" t="s">
        <v>185</v>
      </c>
    </row>
    <row r="37" spans="1:3" ht="15.5" x14ac:dyDescent="0.35">
      <c r="A37" s="14" t="s">
        <v>190</v>
      </c>
      <c r="B37" s="15" t="s">
        <v>185</v>
      </c>
    </row>
    <row r="40" spans="1:3" ht="15.5" x14ac:dyDescent="0.35">
      <c r="A40" s="4" t="s">
        <v>391</v>
      </c>
    </row>
    <row r="41" spans="1:3" ht="15.5" x14ac:dyDescent="0.35">
      <c r="A41" s="6" t="s">
        <v>7</v>
      </c>
      <c r="B41" s="6" t="s">
        <v>8</v>
      </c>
    </row>
    <row r="42" spans="1:3" ht="15.5" x14ac:dyDescent="0.35">
      <c r="A42" s="7" t="s">
        <v>191</v>
      </c>
      <c r="B42" s="16">
        <v>2806861</v>
      </c>
      <c r="C42" s="46" t="str">
        <f>IF(AND(B42&gt;0,B35="No - we are not targeting this area"),"Warning: local authority has reported spend in area that they are not targeting.","")</f>
        <v/>
      </c>
    </row>
    <row r="43" spans="1:3" ht="15.5" x14ac:dyDescent="0.35">
      <c r="A43" s="7" t="s">
        <v>16</v>
      </c>
      <c r="B43" s="16">
        <v>825000</v>
      </c>
      <c r="C43" s="46" t="str">
        <f>IF(AND(B43&gt;0,B36="No - we are not targeting this area"),"Warning: local authority has reported spend in area that they are not targeting.","")</f>
        <v/>
      </c>
    </row>
    <row r="44" spans="1:3" ht="15.5" x14ac:dyDescent="0.35">
      <c r="A44" s="7" t="s">
        <v>192</v>
      </c>
      <c r="B44" s="16">
        <v>1884667</v>
      </c>
      <c r="C44" s="46" t="str">
        <f>IF(AND(B44&gt;0,B37="No - we are not targeting this area"),"Warning: local authority has reported spend in area that they are not targeting.","")</f>
        <v/>
      </c>
    </row>
    <row r="45" spans="1:3" ht="15.5" x14ac:dyDescent="0.35">
      <c r="A45" s="17" t="s">
        <v>15</v>
      </c>
      <c r="B45" s="9">
        <f>IFERROR(SUM(B42:B44),"")</f>
        <v>5516528</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abSelected="1" topLeftCell="A14" workbookViewId="0">
      <selection activeCell="A19" sqref="A19"/>
    </sheetView>
  </sheetViews>
  <sheetFormatPr defaultRowHeight="14.5" x14ac:dyDescent="0.35"/>
  <cols>
    <col min="1" max="1" width="120.81640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8" t="s">
        <v>385</v>
      </c>
      <c r="B4" s="28"/>
      <c r="C4" s="28"/>
      <c r="D4" s="28"/>
      <c r="E4" s="28"/>
      <c r="F4" s="28"/>
      <c r="G4" s="28"/>
      <c r="H4" s="28"/>
      <c r="I4" s="28"/>
      <c r="J4" s="28"/>
      <c r="K4" s="28"/>
      <c r="L4" s="28"/>
      <c r="M4" s="28"/>
      <c r="N4" s="28"/>
      <c r="O4" s="28"/>
      <c r="P4" s="28"/>
    </row>
    <row r="5" spans="1:16" x14ac:dyDescent="0.35">
      <c r="A5" s="50"/>
      <c r="B5" s="28"/>
      <c r="C5" s="28"/>
      <c r="D5" s="28"/>
      <c r="E5" s="28"/>
      <c r="F5" s="28"/>
      <c r="G5" s="28"/>
      <c r="H5" s="28"/>
      <c r="I5" s="28"/>
      <c r="J5" s="28"/>
      <c r="K5" s="28"/>
      <c r="L5" s="28"/>
      <c r="M5" s="28"/>
      <c r="N5" s="28"/>
      <c r="O5" s="28"/>
      <c r="P5" s="28"/>
    </row>
    <row r="6" spans="1:16" ht="15.5" x14ac:dyDescent="0.35">
      <c r="A6" s="49" t="s">
        <v>377</v>
      </c>
      <c r="B6" s="28"/>
      <c r="C6" s="28"/>
      <c r="D6" s="28"/>
      <c r="E6" s="28"/>
      <c r="F6" s="28"/>
      <c r="G6" s="28"/>
      <c r="H6" s="28"/>
      <c r="I6" s="28"/>
      <c r="J6" s="28"/>
      <c r="K6" s="28"/>
      <c r="L6" s="28"/>
      <c r="M6" s="28"/>
      <c r="N6" s="28"/>
      <c r="O6" s="28"/>
      <c r="P6" s="28"/>
    </row>
    <row r="7" spans="1:16" x14ac:dyDescent="0.35">
      <c r="A7" s="50"/>
      <c r="B7" s="28"/>
      <c r="C7" s="28"/>
      <c r="D7" s="28"/>
      <c r="E7" s="28"/>
      <c r="F7" s="28"/>
      <c r="G7" s="28"/>
      <c r="H7" s="28"/>
      <c r="I7" s="28"/>
      <c r="J7" s="28"/>
      <c r="K7" s="28"/>
      <c r="L7" s="28"/>
      <c r="M7" s="28"/>
      <c r="N7" s="28"/>
      <c r="O7" s="28"/>
      <c r="P7" s="28"/>
    </row>
    <row r="8" spans="1:16" ht="31" x14ac:dyDescent="0.35">
      <c r="A8" s="49" t="s">
        <v>17</v>
      </c>
      <c r="B8" s="28"/>
      <c r="C8" s="28"/>
      <c r="D8" s="28"/>
      <c r="E8" s="28"/>
      <c r="F8" s="28"/>
      <c r="G8" s="28"/>
      <c r="H8" s="28"/>
      <c r="I8" s="28"/>
      <c r="J8" s="28"/>
      <c r="K8" s="28"/>
      <c r="L8" s="28"/>
      <c r="M8" s="28"/>
      <c r="N8" s="28"/>
      <c r="O8" s="28"/>
      <c r="P8" s="28"/>
    </row>
    <row r="9" spans="1:16" x14ac:dyDescent="0.35">
      <c r="A9" s="50"/>
      <c r="B9" s="28"/>
      <c r="C9" s="28"/>
      <c r="D9" s="28"/>
      <c r="E9" s="28"/>
      <c r="F9" s="28"/>
      <c r="G9" s="28"/>
      <c r="H9" s="28"/>
      <c r="I9" s="28"/>
      <c r="J9" s="28"/>
      <c r="K9" s="28"/>
      <c r="L9" s="28"/>
      <c r="M9" s="28"/>
      <c r="N9" s="28"/>
      <c r="O9" s="28"/>
      <c r="P9" s="28"/>
    </row>
    <row r="10" spans="1:16" ht="31" x14ac:dyDescent="0.35">
      <c r="A10" s="49"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403</v>
      </c>
    </row>
    <row r="22" spans="1:16" ht="15.5" x14ac:dyDescent="0.35">
      <c r="A22" s="4" t="s">
        <v>188</v>
      </c>
    </row>
    <row r="23" spans="1:16" ht="360" customHeight="1" x14ac:dyDescent="0.35">
      <c r="A23" s="21" t="s">
        <v>402</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179687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Derbyshire</v>
      </c>
      <c r="C5" t="str">
        <f>IF(ISBLANK('Spend return'!B18),"BLANK",INDEX('LA Allocations'!$C$2:$C$154,MATCH('Spend return'!B18,'LA Allocations'!$A$2:$A$154,0)))</f>
        <v>E10000007</v>
      </c>
      <c r="D5">
        <f>IF(ISBLANK('Spend return'!B19),"BLANK",'Spend return'!B19)</f>
        <v>5516528</v>
      </c>
      <c r="E5" t="str">
        <f>IF(ISBLANK('Spend return'!B24),"BLANK",'Spend return'!B24)</f>
        <v>Colin Selbie</v>
      </c>
      <c r="F5" t="str">
        <f>IF(ISBLANK('Spend return'!B25),"BLANK",'Spend return'!B25)</f>
        <v>colin.selbie@derbyshire.gov.uk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2806861</v>
      </c>
      <c r="L5">
        <f>IF(ISBLANK('Spend return'!B43),"BLANK",'Spend return'!B43)</f>
        <v>825000</v>
      </c>
      <c r="M5">
        <f>IF(ISBLANK('Spend return'!B44),"BLANK",'Spend return'!B44)</f>
        <v>1884667</v>
      </c>
      <c r="N5">
        <f>IF(ISBLANK('Spend return'!B45),"BLANK",'Spend return'!B45)</f>
        <v>5516528</v>
      </c>
      <c r="O5" t="str">
        <f>IF(ISBLANK('Qualitative report'!A19),"BLANK",'Qualitative report'!A19)</f>
        <v xml:space="preserve">The Council has reviewed current market and system conditions and decided to invest the funding in a blended way across the three priority areas.   
Initiatives have been introduced to reduce social care waiting times with a focus on improving outcomes for people and supporting winter planning.  There is greater emphasis on being more transparent with homecare providers about demand to assist them with planning and to look at how processes and systems can be improved.  The intention is to speed up allocation of work, reduce waiting lists both for those people awaiting support in the community and for those leaving hospital.  To achieve this, we are investing in establishing Brokerage support within local hospitals, supporting a homecare ‘bridging’ service for short term care following stay in hospital and enhancing the community support bed offer by introducing additional staff to address increased acuity to facilitate earlier discharge.   These initiatives will also ensure that more people will be able to return home rather than being placed directly into interim care provision without access to reablement in line with capacity plans.
It is also planned to undertake some priority DOLs assessments to manage waiting lists of individuals who have the potential and opportunity to live in a less restrictive environment in line with expressed wishes. This is in line with our capacity plans to reduce care home placements. This will result in better outcomes for people and ensure they are being supported appropriately 
In addition, we are responding to the recruitment and retention difficulties being experienced with social worker and approved mental health professional roles.   The vacancies being carried against these roles are directing affecting the ability of the Council to meet demand which is impacting on waiting lists, hospital delays, safeguarding and staff morale.  It is intended to pay market supplements to these two staff groups to promote recruitment and retention which will assist with meeting statutory requirements, better outcomes for people and facilitate the timely identification of suitable care provision.  Providers are anxious to fill vacancies to help sustain their businesses and this can not be achieved with people on lists awaiting a care assessment.  
These funds are also to be used to assist the Council in addressing the additional costs associated with assisting working age adults to live in suitable accommodation which matches our objective of making fewer placements into residential homes for working age adults.  The costs of such services have increased substantially as we identify best outcomes for people.  The complexity of need of the people being supported coupled with the smaller accommodation units which reduces the opportunity for shared costs and the difficulties with recruitment and retention of staff due to the high attrition rate has increased costs.  We are experiencing increased numbers of supported living providers handing back their services due to the difficulties described which we are hoping to address via this additional funding.
</v>
      </c>
      <c r="P5" t="str">
        <f>IF(ISBLANK('Qualitative report'!A23),"BLANK",'Qualitative report'!A23)</f>
        <v xml:space="preserve">The proposed actions in respect of waiting lists and recruitment initiatives mentioned above have been designed to assist with system response to winter planning and to support more people to be supported to return home rather than move into a care home.   The referenced short-term hospital ‘bridging’ service will provide additional 15 discharge per week whilst the County Council finalises the restructure of our own short-term service which has current delivery of 35 people per week rising to an initial 50 when the bridging service ends. A new Brokerage Team is currently being recruited to that will be embedded in the local hospitals offering a bespoke service to promote timely safe discharges of people for whom community solutions are more difficult to identify.  It is planned that this team will support a minimum of 16 discharges per week. Prior to establishing this team, the hospital staff would, due to pressure on beds discharge people to care homes which is not a suitable outcome. Care providers have also expressed support for these arrangements as they are confident in the transparency of the brokerage activity and are sometimes confused why they haven’t received referrals via the hospitals.  Funds will also be used to bolster the staffing of Community Support Rehab Beds to support people being discharged from hospital with higher acuity than can currently be accommodated, this will ensure better outcomes for people and assist discharge.  
Funds have also been directed to assist with paying market supplements to AMHPs and social workers due to the Council experiencing recruitment difficulties.  This is directly impacting on being able to respond in a timely way to demand for services, resulting in waiting lists for assessment and services.  It is acknowledged that improving staffing capacity will ensure more timely response to undertaking reviews and identifying solutions and positive outcomes to meet people’s needs early. This increased staffing capacity will contribute to supporting people to stay at home in the community and delaying/preventing the need for admission. 
The additional funds allocated to services for working age adults means that we can work with providers to establish the best outcomes for people.  This will contribute towards delivering our stated objective of increasing the numbers of people living in their own tenancy and reducing the numbers of working age people in residential care.  </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2.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543229-4E1C-4695-BAEB-D1FEFD36F3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2023-09-28T16:14:37Z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