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BD08E778-AADE-44EA-A6D9-DD9B8DFAA620}" xr6:coauthVersionLast="47" xr6:coauthVersionMax="47" xr10:uidLastSave="{00000000-0000-0000-0000-000000000000}"/>
  <bookViews>
    <workbookView xWindow="-120" yWindow="-120" windowWidth="20730" windowHeight="1116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5" l="1"/>
  <c r="P5" i="5"/>
  <c r="O5" i="5"/>
  <c r="N5" i="5"/>
  <c r="M5" i="5"/>
  <c r="L5" i="5"/>
  <c r="K5" i="5"/>
  <c r="J5" i="5"/>
  <c r="I5" i="5"/>
  <c r="H5" i="5"/>
  <c r="G5" i="5"/>
  <c r="F5" i="5"/>
  <c r="E5" i="5"/>
  <c r="C5" i="5"/>
  <c r="B5" i="5"/>
  <c r="R3" i="5"/>
  <c r="Q3" i="5"/>
  <c r="P3" i="5"/>
  <c r="O3" i="5"/>
  <c r="N3" i="5"/>
  <c r="M3" i="5"/>
  <c r="L3" i="5"/>
  <c r="K3" i="5"/>
  <c r="J3" i="5"/>
  <c r="I3" i="5"/>
  <c r="H3" i="5"/>
  <c r="G3" i="5"/>
  <c r="F3" i="5"/>
  <c r="E3" i="5"/>
  <c r="D3" i="5"/>
  <c r="C3" i="5"/>
  <c r="B3" i="5"/>
  <c r="B45" i="2"/>
  <c r="C44" i="2"/>
  <c r="C43" i="2"/>
  <c r="C42" i="2"/>
  <c r="B19" i="2"/>
  <c r="B26" i="6" s="1"/>
  <c r="C26" i="6" s="1"/>
  <c r="B29" i="6"/>
  <c r="C29" i="6" s="1"/>
  <c r="B28" i="6"/>
  <c r="C28" i="6" s="1"/>
  <c r="B25" i="6"/>
  <c r="C25" i="6" s="1"/>
  <c r="B24" i="6"/>
  <c r="C24" i="6" s="1"/>
  <c r="B23" i="6"/>
  <c r="C23" i="6" s="1"/>
  <c r="B22" i="6"/>
  <c r="C22" i="6" s="1"/>
  <c r="B21" i="6"/>
  <c r="C21" i="6" s="1"/>
  <c r="D5" i="5" l="1"/>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<sst xmlns="http://schemas.openxmlformats.org/spreadsheetml/2006/main" count="428" uniqueCount="404">
  <si>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</si>
  <si>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</si>
  <si>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</si>
  <si>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</si>
  <si>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</si>
  <si>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</si>
  <si>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</si>
  <si>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</si>
  <si>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</si>
  <si>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</si>
  <si>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</si>
  <si>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</si>
  <si>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</si>
  <si>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</si>
  <si>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</si>
  <si>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</si>
  <si>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</si>
  <si>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</si>
  <si>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</si>
  <si>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</si>
  <si>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</si>
  <si>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</si>
  <si>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</si>
  <si>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</si>
  <si>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</si>
  <si>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</si>
  <si>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</si>
  <si>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</si>
  <si>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</si>
  <si>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</si>
  <si>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</si>
  <si>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</si>
  <si>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</si>
  <si>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</si>
  <si>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</si>
  <si>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</si>
  <si>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</si>
  <si>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</si>
  <si>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</si>
  <si>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</si>
  <si>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</si>
  <si>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</si>
  <si>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</si>
  <si>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</si>
  <si>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</si>
  <si>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</si>
  <si>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</si>
  <si>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</si>
  <si>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</si>
  <si>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</si>
  <si>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</si>
  <si>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</si>
  <si>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</si>
  <si>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</si>
  <si>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</si>
  <si>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</si>
  <si>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</si>
  <si>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</si>
  <si>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</si>
  <si>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</si>
  <si>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</si>
  <si>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</si>
  <si>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</si>
  <si>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</si>
  <si>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</si>
  <si>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</si>
  <si>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</si>
  <si>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</si>
  <si>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</si>
  <si>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</si>
  <si>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</si>
  <si>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</si>
  <si>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</si>
  <si>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</si>
  <si>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</si>
  <si>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</si>
  <si>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</si>
  <si>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</si>
  <si>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</si>
  <si>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</si>
  <si>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</si>
  <si>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</si>
  <si>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</si>
  <si>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</si>
  <si>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</si>
  <si>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</si>
  <si>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</si>
  <si>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</si>
  <si>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</si>
  <si>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</si>
  <si>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</si>
  <si>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</si>
  <si>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</si>
  <si>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</si>
  <si>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</si>
  <si>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</si>
  <si>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</si>
  <si>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</si>
  <si>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</si>
  <si>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</si>
  <si>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</si>
  <si>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</si>
  <si>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</si>
  <si>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</si>
  <si>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</si>
  <si>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</si>
  <si>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</si>
  <si>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</si>
  <si>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</si>
  <si>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</si>
  <si>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</si>
  <si>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</si>
  <si>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</si>
  <si>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</si>
  <si>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</si>
  <si>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</si>
  <si>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</si>
  <si>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</si>
  <si>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</si>
  <si>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</si>
  <si>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</si>
  <si>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</si>
  <si>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</si>
  <si>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</si>
  <si>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</si>
  <si>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</si>
  <si>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</si>
  <si>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</si>
  <si>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</si>
  <si>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</si>
  <si>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</si>
  <si>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</si>
  <si>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</si>
  <si>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</si>
  <si>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</si>
  <si>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</si>
  <si>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</si>
  <si>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</si>
  <si>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</si>
  <si>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</si>
  <si>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</si>
  <si>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</si>
  <si>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</si>
  <si>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</si>
  <si>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</si>
  <si>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</si>
  <si>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</si>
  <si>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</si>
  <si>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</si>
  <si>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</si>
  <si>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</si>
  <si>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</si>
  <si>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</si>
  <si>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</si>
  <si>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</si>
  <si>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</si>
  <si>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</si>
  <si>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</si>
  <si>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</si>
  <si>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</si>
  <si>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</si>
  <si>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</si>
  <si>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</si>
  <si>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</si>
  <si>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</si>
  <si>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</si>
  <si>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</si>
  <si>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</si>
  <si>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</si>
  <si>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</si>
  <si>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</si>
  <si>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</si>
  <si>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</si>
  <si>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</si>
  <si>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</si>
  <si>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</si>
  <si>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</si>
  <si>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</si>
  <si>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</si>
  <si>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</si>
  <si>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</si>
  <si>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</si>
  <si>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</si>
  <si>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</si>
  <si>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</si>
  <si>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</si>
  <si>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</si>
  <si>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</si>
  <si>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</si>
  <si>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</si>
  <si>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</si>
  <si>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</si>
  <si>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</si>
  <si>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</si>
  <si>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</si>
  <si>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</si>
  <si>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</si>
  <si>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</si>
  <si>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</si>
  <si>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</si>
  <si>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</si>
  <si>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</si>
  <si>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</si>
  <si>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</si>
  <si>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</si>
  <si>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</si>
  <si>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</si>
  <si>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</si>
  <si>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</si>
  <si>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</si>
  <si>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</si>
  <si>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</si>
  <si>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</si>
  <si>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</si>
  <si>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</si>
  <si>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</si>
  <si>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</si>
  <si>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</si>
  <si>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</si>
  <si>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</si>
  <si>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</si>
  <si>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</si>
  <si>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</si>
  <si>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</si>
  <si>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</si>
  <si>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</si>
  <si>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</si>
  <si>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</si>
  <si>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</si>
  <si>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</si>
  <si>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</si>
  <si>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</si>
  <si>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</si>
  <si>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</si>
  <si>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</si>
  <si>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</si>
  <si>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</si>
  <si>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</si>
  <si>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</si>
  <si>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</si>
  <si>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</si>
  <si>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</si>
  <si>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</si>
  <si>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</si>
  <si>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</si>
  <si>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</si>
  <si>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</si>
  <si>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</si>
  <si>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</si>
  <si>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</si>
  <si>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</si>
  <si>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</si>
  <si>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</si>
  <si>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</si>
  <si>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</si>
  <si>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</si>
  <si>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</si>
  <si>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</si>
  <si>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</si>
  <si>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</si>
  <si>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</si>
  <si>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</si>
  <si>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</si>
  <si>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</si>
  <si>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</si>
  <si>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</si>
  <si>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</si>
  <si>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</si>
  <si>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</si>
  <si>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</si>
  <si>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</si>
  <si>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</si>
  <si>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</si>
  <si>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</si>
  <si>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</si>
  <si>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</si>
  <si>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</si>
  <si>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</si>
  <si>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</si>
  <si>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</si>
  <si>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</si>
  <si>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</si>
  <si>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</si>
  <si>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</si>
  <si>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</si>
  <si>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</si>
  <si>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</si>
  <si>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</si>
  <si>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</si>
  <si>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</si>
  <si>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</si>
  <si>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</si>
  <si>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</si>
  <si>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</si>
  <si>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</si>
  <si>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</si>
  <si>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</si>
  <si>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</si>
  <si>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</si>
  <si>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</si>
  <si>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</si>
  <si>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</si>
  <si>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</si>
  <si>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</si>
  <si>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</si>
  <si>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</si>
  <si>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</si>
  <si>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</si>
  <si>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</si>
  <si>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</si>
  <si>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</si>
  <si>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</si>
  <si>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</si>
  <si>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</si>
  <si>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</si>
  <si>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</si>
  <si>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</si>
  <si>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</si>
  <si>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</si>
  <si>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</si>
  <si>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</si>
  <si>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</si>
  <si>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</si>
  <si>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</si>
  <si>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</si>
  <si>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</si>
  <si>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</si>
  <si>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</si>
  <si>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</si>
  <si>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</si>
  <si>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</si>
  <si>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</si>
  <si>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</si>
  <si>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</si>
  <si>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</si>
  <si>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</si>
  <si>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</si>
  <si>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</si>
  <si>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</si>
  <si>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</si>
  <si>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</si>
  <si>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</si>
  <si>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</si>
  <si>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</si>
  <si>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</si>
  <si>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</si>
  <si>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</si>
  <si>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</si>
  <si>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</si>
  <si>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</si>
  <si>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</si>
  <si>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</si>
  <si>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</si>
  <si>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</si>
  <si>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</si>
  <si>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</si>
  <si>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</si>
  <si>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</si>
  <si>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</si>
  <si>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</si>
  <si>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</si>
  <si>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</si>
  <si>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</si>
  <si>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</si>
  <si>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</si>
  <si>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</si>
  <si>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</si>
  <si>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</si>
  <si>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</si>
  <si>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</si>
  <si>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</si>
  <si>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</si>
  <si>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</si>
  <si>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</si>
  <si>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</si>
  <si>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</si>
  <si>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</si>
  <si>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</si>
  <si>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</si>
  <si>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</si>
  <si>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</si>
  <si>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</si>
  <si>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</si>
  <si>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</si>
  <si>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</si>
  <si>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</si>
  <si>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</si>
  <si>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</si>
  <si>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</si>
  <si>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</si>
  <si>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</si>
  <si>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</si>
  <si>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</si>
  <si>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</si>
  <si>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</si>
  <si>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</si>
  <si>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</si>
  <si>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</si>
  <si>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</si>
  <si>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</si>
  <si>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Joshua Amahwe</t>
  </si>
  <si>
    <t>joshuaamahwe@barnsley.gov.uk</t>
  </si>
  <si>
    <t>The funding allocation has been applied as follows:                                                                                                                                                                                                                                    (1) To improve staff capacity (through temporary cover for vacant posts, backfilling, use of agency staff, etc) across social work / specialist team to support high caseloads and address rising safeguarding concerns
(2) To improve waiting times for MH Act referrals through increasing AMHP capacity within EDT 
(3) To improve waiting times for take up of equipment (in assisted living technology teams) and reduce stack cases/prevent delays in the Reablement team - to support the NHS winter plans
(4) To improve workforce capacity and sustainability of care providers to support increased demand for care over the winter period                                                                                                                                                                     (5) To improve support / respite to carers to prevent care breakdowns and avoid hospital admissions and demand on adult social care</t>
  </si>
  <si>
    <t>The key focus of NHS winter plans is around patient flow, home first and preventing unnecessary or re-admission.
Use of the funding as outlined in question 1 will ensure the authority maximises resources to offer the right support to individuals at the right time.
We will look to increase capacity across adult social care to support early intervention and prevention through our front door hub while strengthening our hospital discharge offer working alongside the acute trust. 
We will also increase capacity within re-ablement both in house and within the independent sector to address the increased demand we expect to see in hospital and ensure those people can be discharged quickly.
Increased capacity within commissioning will support us to address quality concerns across a number of care homes ensuring we maximise bed availability as well as extending our brokerage offer to secure packages of care to support hospital discharge. This will include a focus on ensuring we have appropriate capacity across intermediate care and discharge to assess beds.
Financial support to care providers will allow them to incentivise recruitment and retention through their workforce offer again ensuring the capacity in the market is retained through the winter period.
Support to our unpaid carers will prevent carer breakdown and avoid unnecessary hospital 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</si>
</sst>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39" zoomScaleNormal="100" workbookViewId="0">
      <selection activeCell="A13" sqref="A13"/>
    </sheetView>
  </sheetViews>
  <sheetFormatPr defaultRowHeight="15" x14ac:dyDescent="0.25"/>
  <cols>
    <col min="1" max="1" width="120.7109375" style="32" customWidth="1"/>
    <col min="2" max="2" width="0" style="32" hidden="1" customWidth="1"/>
    <col min="3" max="3" width="41.140625" style="32" customWidth="1"/>
    <col min="4" max="39" width="9.140625" style="32"/>
    <col min="40" max="64" width="9.140625" style="1"/>
  </cols>
  <sheetData>
    <row r="1" spans="1:39" s="2" customFormat="1" ht="15.75" x14ac:dyDescent="0.2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25">
      <c r="A2" s="28"/>
      <c r="C2" s="28"/>
      <c r="D2" s="28"/>
      <c r="E2" s="28"/>
      <c r="F2" s="28"/>
      <c r="G2" s="28"/>
      <c r="H2" s="28"/>
      <c r="I2" s="28"/>
      <c r="J2" s="28"/>
      <c r="K2" s="28"/>
      <c r="L2" s="28"/>
      <c r="M2" s="28"/>
    </row>
    <row r="3" spans="1:39" ht="15.75" x14ac:dyDescent="0.25">
      <c r="A3" s="33" t="s">
        <v>0</v>
      </c>
      <c r="C3" s="28"/>
      <c r="D3" s="28"/>
      <c r="E3" s="28"/>
      <c r="F3" s="28"/>
      <c r="G3" s="28"/>
      <c r="H3" s="28"/>
      <c r="I3" s="28"/>
      <c r="J3" s="28"/>
      <c r="K3" s="28"/>
      <c r="L3" s="28"/>
      <c r="M3" s="28"/>
    </row>
    <row r="4" spans="1:39" x14ac:dyDescent="0.25">
      <c r="C4" s="28"/>
      <c r="D4" s="28"/>
      <c r="E4" s="28"/>
      <c r="F4" s="28"/>
      <c r="G4" s="28"/>
      <c r="H4" s="28"/>
      <c r="I4" s="28"/>
      <c r="J4" s="28"/>
      <c r="K4" s="28"/>
      <c r="L4" s="28"/>
      <c r="M4" s="28"/>
    </row>
    <row r="5" spans="1:39" ht="76.5" customHeight="1" x14ac:dyDescent="0.25">
      <c r="A5" s="48" t="s">
        <v>384</v>
      </c>
      <c r="C5" s="28"/>
      <c r="D5" s="28"/>
      <c r="E5" s="28"/>
      <c r="F5" s="28"/>
      <c r="G5" s="28"/>
      <c r="H5" s="28"/>
      <c r="I5" s="28"/>
      <c r="J5" s="28"/>
      <c r="K5" s="28"/>
      <c r="L5" s="28"/>
      <c r="M5" s="28"/>
    </row>
    <row r="6" spans="1:39" ht="15.75" x14ac:dyDescent="0.25">
      <c r="A6" s="29" t="s">
        <v>379</v>
      </c>
      <c r="C6" s="28"/>
      <c r="D6" s="28"/>
      <c r="E6" s="28"/>
      <c r="F6" s="28"/>
      <c r="G6" s="28"/>
      <c r="H6" s="28"/>
      <c r="I6" s="28"/>
      <c r="J6" s="28"/>
      <c r="K6" s="28"/>
      <c r="L6" s="28"/>
      <c r="M6" s="28"/>
    </row>
    <row r="7" spans="1:39" x14ac:dyDescent="0.25">
      <c r="A7" s="34"/>
      <c r="C7" s="28"/>
      <c r="D7" s="28"/>
      <c r="E7" s="28"/>
      <c r="F7" s="28"/>
      <c r="G7" s="28"/>
      <c r="H7" s="28"/>
      <c r="I7" s="28"/>
      <c r="J7" s="28"/>
      <c r="K7" s="28"/>
      <c r="L7" s="28"/>
      <c r="M7" s="28"/>
    </row>
    <row r="8" spans="1:39" ht="46.5" customHeight="1" x14ac:dyDescent="0.25">
      <c r="A8" s="49" t="s">
        <v>399</v>
      </c>
      <c r="C8" s="28"/>
      <c r="D8" s="28"/>
      <c r="E8" s="28"/>
      <c r="F8" s="28"/>
      <c r="G8" s="28"/>
      <c r="H8" s="28"/>
      <c r="I8" s="28"/>
      <c r="J8" s="28"/>
      <c r="K8" s="28"/>
      <c r="L8" s="28"/>
      <c r="M8" s="28"/>
    </row>
    <row r="9" spans="1:39" x14ac:dyDescent="0.25">
      <c r="A9" s="50"/>
      <c r="C9" s="28"/>
      <c r="D9" s="28"/>
      <c r="E9" s="28"/>
      <c r="F9" s="28"/>
      <c r="G9" s="28"/>
      <c r="H9" s="28"/>
      <c r="I9" s="28"/>
      <c r="J9" s="28"/>
      <c r="K9" s="28"/>
      <c r="L9" s="28"/>
      <c r="M9" s="28"/>
    </row>
    <row r="10" spans="1:39" ht="46.5" customHeight="1" x14ac:dyDescent="0.25">
      <c r="A10" s="49" t="s">
        <v>393</v>
      </c>
      <c r="C10" s="28"/>
      <c r="D10" s="28"/>
      <c r="E10" s="28"/>
      <c r="F10" s="28"/>
      <c r="G10" s="28"/>
      <c r="H10" s="28"/>
      <c r="I10" s="28"/>
      <c r="J10" s="28"/>
      <c r="K10" s="28"/>
      <c r="L10" s="28"/>
      <c r="M10" s="28"/>
    </row>
    <row r="11" spans="1:39" x14ac:dyDescent="0.25">
      <c r="A11" s="50"/>
      <c r="C11" s="28"/>
      <c r="D11" s="28"/>
      <c r="E11" s="28"/>
      <c r="F11" s="28"/>
      <c r="G11" s="28"/>
      <c r="H11" s="28"/>
      <c r="I11" s="28"/>
      <c r="J11" s="28"/>
      <c r="K11" s="28"/>
      <c r="L11" s="28"/>
      <c r="M11" s="28"/>
    </row>
    <row r="12" spans="1:39" ht="92.25" customHeight="1" x14ac:dyDescent="0.25">
      <c r="A12" s="49" t="s">
        <v>386</v>
      </c>
      <c r="C12" s="28"/>
      <c r="D12" s="28"/>
      <c r="E12" s="28"/>
      <c r="F12" s="28"/>
      <c r="G12" s="28"/>
      <c r="H12" s="28"/>
      <c r="I12" s="28"/>
      <c r="J12" s="28"/>
      <c r="K12" s="28"/>
      <c r="L12" s="28"/>
      <c r="M12" s="28"/>
    </row>
    <row r="13" spans="1:39" x14ac:dyDescent="0.25">
      <c r="A13" s="50"/>
      <c r="C13" s="28"/>
      <c r="D13" s="28"/>
      <c r="E13" s="28"/>
      <c r="F13" s="28"/>
      <c r="G13" s="28"/>
      <c r="H13" s="28"/>
      <c r="I13" s="28"/>
      <c r="J13" s="28"/>
      <c r="K13" s="28"/>
      <c r="L13" s="28"/>
      <c r="M13" s="28"/>
    </row>
    <row r="14" spans="1:39" ht="15.75" x14ac:dyDescent="0.25">
      <c r="A14" s="52" t="s">
        <v>380</v>
      </c>
      <c r="C14" s="28"/>
      <c r="D14" s="28"/>
      <c r="E14" s="28"/>
      <c r="F14" s="28"/>
      <c r="G14" s="28"/>
      <c r="H14" s="28"/>
      <c r="I14" s="28"/>
      <c r="J14" s="28"/>
      <c r="K14" s="28"/>
      <c r="L14" s="28"/>
      <c r="M14" s="28"/>
    </row>
    <row r="15" spans="1:39" ht="61.5" customHeight="1" x14ac:dyDescent="0.25">
      <c r="A15" s="51" t="s">
        <v>1</v>
      </c>
      <c r="C15" s="28"/>
      <c r="D15" s="28"/>
      <c r="E15" s="28"/>
      <c r="F15" s="28"/>
      <c r="G15" s="28"/>
      <c r="H15" s="28"/>
      <c r="I15" s="28"/>
      <c r="J15" s="28"/>
      <c r="K15" s="28"/>
      <c r="L15" s="28"/>
      <c r="M15" s="28"/>
    </row>
    <row r="16" spans="1:39"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33" t="s">
        <v>2</v>
      </c>
      <c r="C19" s="33" t="s">
        <v>3</v>
      </c>
    </row>
    <row r="20" spans="1:13" ht="15.75" x14ac:dyDescent="0.25">
      <c r="A20" s="33" t="s">
        <v>381</v>
      </c>
    </row>
    <row r="21" spans="1:13" ht="15.75" x14ac:dyDescent="0.25">
      <c r="A21" s="35" t="s">
        <v>175</v>
      </c>
      <c r="B21" s="36">
        <f>IF('Spend return'!B18="",0,1)</f>
        <v>1</v>
      </c>
      <c r="C21" s="37" t="str">
        <f t="shared" ref="C21:C26" si="0">IF(B21=1,"Yes","No")</f>
        <v>Yes</v>
      </c>
    </row>
    <row r="22" spans="1:13" ht="15.75" x14ac:dyDescent="0.25">
      <c r="A22" s="38" t="s">
        <v>176</v>
      </c>
      <c r="B22" s="39">
        <f>IF(ISBLANK('Spend return'!B24),0,1)*IF(ISNUMBER(SEARCH("@",'Spend return'!B25)),1,0)</f>
        <v>1</v>
      </c>
      <c r="C22" s="40" t="str">
        <f t="shared" si="0"/>
        <v>Yes</v>
      </c>
    </row>
    <row r="23" spans="1:13" ht="15.75" x14ac:dyDescent="0.25">
      <c r="A23" s="38" t="s">
        <v>178</v>
      </c>
      <c r="B23" s="39">
        <f>IF('Spend return'!B30="Yes - the funding has been allocated in full to adult social care",1,0)</f>
        <v>1</v>
      </c>
      <c r="C23" s="40" t="str">
        <f t="shared" si="0"/>
        <v>Yes</v>
      </c>
    </row>
    <row r="24" spans="1:13" ht="15.75" x14ac:dyDescent="0.25">
      <c r="A24" s="38" t="s">
        <v>179</v>
      </c>
      <c r="B24" s="39">
        <f>IF(OR('Spend return'!B35="Yes - we are targeting this area",'Spend return'!B36="Yes - we are targeting this area",'Spend return'!B37="Yes - we are targeting this area"),1,0)</f>
        <v>1</v>
      </c>
      <c r="C24" s="40" t="str">
        <f t="shared" si="0"/>
        <v>Yes</v>
      </c>
    </row>
    <row r="25" spans="1:13" ht="15.75" x14ac:dyDescent="0.2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75" x14ac:dyDescent="0.25">
      <c r="A26" s="41" t="s">
        <v>181</v>
      </c>
      <c r="B26" s="42">
        <f>IFERROR(IF(AND('Spend return'!B45&gt;='Spend return'!B19-100,'Spend return'!B45&lt;='Spend return'!B19+100),1,0),0)</f>
        <v>1</v>
      </c>
      <c r="C26" s="43" t="str">
        <f t="shared" si="0"/>
        <v>Yes</v>
      </c>
    </row>
    <row r="27" spans="1:13" ht="15.75" x14ac:dyDescent="0.25">
      <c r="A27" s="33" t="s">
        <v>382</v>
      </c>
    </row>
    <row r="28" spans="1:13" ht="15.75" x14ac:dyDescent="0.25">
      <c r="A28" s="35" t="s">
        <v>182</v>
      </c>
      <c r="B28" s="44">
        <f>IF(ISBLANK('Qualitative report'!A19),0,1)</f>
        <v>1</v>
      </c>
      <c r="C28" s="37" t="str">
        <f>IF(B28=1,"Yes","No")</f>
        <v>Yes</v>
      </c>
    </row>
    <row r="29" spans="1:13" ht="15.75" x14ac:dyDescent="0.2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8" zoomScale="90" zoomScaleNormal="90" workbookViewId="0">
      <selection activeCell="B42" sqref="B42"/>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8" t="s">
        <v>395</v>
      </c>
      <c r="B4" s="28"/>
      <c r="C4" s="28"/>
      <c r="D4" s="28"/>
      <c r="E4" s="28"/>
      <c r="F4" s="28"/>
      <c r="G4" s="28"/>
      <c r="H4" s="28"/>
      <c r="I4" s="28"/>
      <c r="J4" s="28"/>
      <c r="K4" s="28"/>
    </row>
    <row r="5" spans="1:11" ht="15.75" x14ac:dyDescent="0.25">
      <c r="A5" s="49"/>
      <c r="B5" s="28"/>
      <c r="C5" s="28"/>
      <c r="D5" s="28"/>
      <c r="E5" s="28"/>
      <c r="F5" s="28"/>
      <c r="G5" s="28"/>
      <c r="H5" s="28"/>
      <c r="I5" s="28"/>
      <c r="J5" s="28"/>
      <c r="K5" s="28"/>
    </row>
    <row r="6" spans="1:11" ht="30.75" x14ac:dyDescent="0.25">
      <c r="A6" s="49" t="s">
        <v>396</v>
      </c>
      <c r="B6" s="28"/>
      <c r="C6" s="28"/>
      <c r="D6" s="28"/>
      <c r="E6" s="28"/>
      <c r="F6" s="28"/>
      <c r="G6" s="28"/>
      <c r="H6" s="28"/>
      <c r="I6" s="28"/>
      <c r="J6" s="28"/>
      <c r="K6" s="28"/>
    </row>
    <row r="7" spans="1:11" ht="30.75" x14ac:dyDescent="0.25">
      <c r="A7" s="47" t="s">
        <v>392</v>
      </c>
      <c r="B7" s="28"/>
      <c r="C7" s="28"/>
      <c r="D7" s="28"/>
      <c r="E7" s="28"/>
      <c r="F7" s="28"/>
      <c r="G7" s="28"/>
      <c r="H7" s="28"/>
      <c r="I7" s="28"/>
      <c r="J7" s="28"/>
      <c r="K7" s="28"/>
    </row>
    <row r="8" spans="1:11" ht="60.75" x14ac:dyDescent="0.25">
      <c r="A8" s="47" t="s">
        <v>397</v>
      </c>
      <c r="B8" s="28"/>
      <c r="C8" s="28"/>
      <c r="D8" s="28"/>
      <c r="E8" s="28"/>
      <c r="F8" s="28"/>
      <c r="G8" s="28"/>
      <c r="H8" s="28"/>
      <c r="I8" s="28"/>
      <c r="J8" s="28"/>
      <c r="K8" s="28"/>
    </row>
    <row r="9" spans="1:11" x14ac:dyDescent="0.25">
      <c r="A9" s="50"/>
      <c r="B9" s="28"/>
      <c r="C9" s="28"/>
      <c r="D9" s="28"/>
      <c r="E9" s="28"/>
      <c r="F9" s="28"/>
      <c r="G9" s="28"/>
      <c r="H9" s="28"/>
      <c r="I9" s="28"/>
      <c r="J9" s="28"/>
      <c r="K9" s="28"/>
    </row>
    <row r="10" spans="1:11" ht="76.5" customHeight="1" x14ac:dyDescent="0.25">
      <c r="A10" s="49" t="s">
        <v>398</v>
      </c>
      <c r="B10" s="28"/>
      <c r="C10" s="28"/>
      <c r="D10" s="28"/>
      <c r="E10" s="28"/>
      <c r="F10" s="28"/>
      <c r="G10" s="28"/>
      <c r="H10" s="28"/>
      <c r="I10" s="28"/>
      <c r="J10" s="28"/>
      <c r="K10" s="28"/>
    </row>
    <row r="11" spans="1:11" x14ac:dyDescent="0.25">
      <c r="A11" s="50"/>
      <c r="B11" s="28"/>
      <c r="C11" s="28"/>
      <c r="D11" s="28"/>
      <c r="E11" s="28"/>
      <c r="F11" s="28"/>
      <c r="G11" s="28"/>
      <c r="H11" s="28"/>
      <c r="I11" s="28"/>
      <c r="J11" s="28"/>
      <c r="K11" s="28"/>
    </row>
    <row r="12" spans="1:11" ht="63.75" customHeight="1" x14ac:dyDescent="0.25">
      <c r="A12" s="51"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24</v>
      </c>
    </row>
    <row r="19" spans="1:11" ht="15.75" x14ac:dyDescent="0.25">
      <c r="A19" s="7" t="s">
        <v>9</v>
      </c>
      <c r="B19" s="9">
        <f>IFERROR(INDEX('LA Allocations'!B2:B154,MATCH('Spend return'!B18,'LA Allocations'!A2:A154,0)),"")</f>
        <v>1883401</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186</v>
      </c>
    </row>
    <row r="36" spans="1:3" ht="15.75" x14ac:dyDescent="0.25">
      <c r="A36" s="7" t="s">
        <v>14</v>
      </c>
      <c r="B36" s="13" t="s">
        <v>185</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0</v>
      </c>
      <c r="C42" s="46" t="str">
        <f>IF(AND(B42&gt;0,B35="No - we are not targeting this area"),"Warning: local authority has reported spend in area that they are not targeting.","")</f>
        <v/>
      </c>
    </row>
    <row r="43" spans="1:3" ht="15.75" x14ac:dyDescent="0.25">
      <c r="A43" s="7" t="s">
        <v>16</v>
      </c>
      <c r="B43" s="16">
        <v>1643341</v>
      </c>
      <c r="C43" s="46" t="str">
        <f>IF(AND(B43&gt;0,B36="No - we are not targeting this area"),"Warning: local authority has reported spend in area that they are not targeting.","")</f>
        <v/>
      </c>
    </row>
    <row r="44" spans="1:3" ht="15.75" x14ac:dyDescent="0.25">
      <c r="A44" s="7" t="s">
        <v>192</v>
      </c>
      <c r="B44" s="16">
        <v>240060</v>
      </c>
      <c r="C44" s="46" t="str">
        <f>IF(AND(B44&gt;0,B37="No - we are not targeting this area"),"Warning: local authority has reported spend in area that they are not targeting.","")</f>
        <v/>
      </c>
    </row>
    <row r="45" spans="1:3" ht="15.75" x14ac:dyDescent="0.25">
      <c r="A45" s="17" t="s">
        <v>15</v>
      </c>
      <c r="B45" s="9">
        <f>IFERROR(SUM(B42:B44),"")</f>
        <v>1883401</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customProperties>
    <customPr name="EpmWorksheetKeyString_GUID" r:id="rId3"/>
  </customProperties>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zoomScale="90" zoomScaleNormal="90"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8" t="s">
        <v>385</v>
      </c>
      <c r="B4" s="28"/>
      <c r="C4" s="28"/>
      <c r="D4" s="28"/>
      <c r="E4" s="28"/>
      <c r="F4" s="28"/>
      <c r="G4" s="28"/>
      <c r="H4" s="28"/>
      <c r="I4" s="28"/>
      <c r="J4" s="28"/>
      <c r="K4" s="28"/>
      <c r="L4" s="28"/>
      <c r="M4" s="28"/>
      <c r="N4" s="28"/>
      <c r="O4" s="28"/>
      <c r="P4" s="28"/>
    </row>
    <row r="5" spans="1:16" x14ac:dyDescent="0.25">
      <c r="A5" s="50"/>
      <c r="B5" s="28"/>
      <c r="C5" s="28"/>
      <c r="D5" s="28"/>
      <c r="E5" s="28"/>
      <c r="F5" s="28"/>
      <c r="G5" s="28"/>
      <c r="H5" s="28"/>
      <c r="I5" s="28"/>
      <c r="J5" s="28"/>
      <c r="K5" s="28"/>
      <c r="L5" s="28"/>
      <c r="M5" s="28"/>
      <c r="N5" s="28"/>
      <c r="O5" s="28"/>
      <c r="P5" s="28"/>
    </row>
    <row r="6" spans="1:16" ht="15.75" x14ac:dyDescent="0.25">
      <c r="A6" s="49" t="s">
        <v>377</v>
      </c>
      <c r="B6" s="28"/>
      <c r="C6" s="28"/>
      <c r="D6" s="28"/>
      <c r="E6" s="28"/>
      <c r="F6" s="28"/>
      <c r="G6" s="28"/>
      <c r="H6" s="28"/>
      <c r="I6" s="28"/>
      <c r="J6" s="28"/>
      <c r="K6" s="28"/>
      <c r="L6" s="28"/>
      <c r="M6" s="28"/>
      <c r="N6" s="28"/>
      <c r="O6" s="28"/>
      <c r="P6" s="28"/>
    </row>
    <row r="7" spans="1:16" x14ac:dyDescent="0.25">
      <c r="A7" s="50"/>
      <c r="B7" s="28"/>
      <c r="C7" s="28"/>
      <c r="D7" s="28"/>
      <c r="E7" s="28"/>
      <c r="F7" s="28"/>
      <c r="G7" s="28"/>
      <c r="H7" s="28"/>
      <c r="I7" s="28"/>
      <c r="J7" s="28"/>
      <c r="K7" s="28"/>
      <c r="L7" s="28"/>
      <c r="M7" s="28"/>
      <c r="N7" s="28"/>
      <c r="O7" s="28"/>
      <c r="P7" s="28"/>
    </row>
    <row r="8" spans="1:16" ht="30.75" x14ac:dyDescent="0.25">
      <c r="A8" s="49" t="s">
        <v>17</v>
      </c>
      <c r="B8" s="28"/>
      <c r="C8" s="28"/>
      <c r="D8" s="28"/>
      <c r="E8" s="28"/>
      <c r="F8" s="28"/>
      <c r="G8" s="28"/>
      <c r="H8" s="28"/>
      <c r="I8" s="28"/>
      <c r="J8" s="28"/>
      <c r="K8" s="28"/>
      <c r="L8" s="28"/>
      <c r="M8" s="28"/>
      <c r="N8" s="28"/>
      <c r="O8" s="28"/>
      <c r="P8" s="28"/>
    </row>
    <row r="9" spans="1:16" x14ac:dyDescent="0.25">
      <c r="A9" s="50"/>
      <c r="B9" s="28"/>
      <c r="C9" s="28"/>
      <c r="D9" s="28"/>
      <c r="E9" s="28"/>
      <c r="F9" s="28"/>
      <c r="G9" s="28"/>
      <c r="H9" s="28"/>
      <c r="I9" s="28"/>
      <c r="J9" s="28"/>
      <c r="K9" s="28"/>
      <c r="L9" s="28"/>
      <c r="M9" s="28"/>
      <c r="N9" s="28"/>
      <c r="O9" s="28"/>
      <c r="P9" s="28"/>
    </row>
    <row r="10" spans="1:16" ht="30.75" x14ac:dyDescent="0.25">
      <c r="A10" s="49"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customProperties>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Barnsley</v>
      </c>
      <c r="C5" t="str">
        <f>IF(ISBLANK('Spend return'!B18),"BLANK",INDEX('LA Allocations'!$C$2:$C$154,MATCH('Spend return'!B18,'LA Allocations'!$A$2:$A$154,0)))</f>
        <v>E08000016</v>
      </c>
      <c r="D5">
        <f>IF(ISBLANK('Spend return'!B19),"BLANK",'Spend return'!B19)</f>
        <v>1883401</v>
      </c>
      <c r="E5" t="str">
        <f>IF(ISBLANK('Spend return'!B24),"BLANK",'Spend return'!B24)</f>
        <v>Joshua Amahwe</v>
      </c>
      <c r="F5" t="str">
        <f>IF(ISBLANK('Spend return'!B25),"BLANK",'Spend return'!B25)</f>
        <v>joshuaamahwe@barnsley.gov.uk</v>
      </c>
      <c r="G5" t="str">
        <f>IF(ISBLANK('Spend return'!B30),"BLANK",'Spend return'!B30)</f>
        <v>Yes - the funding has been allocated in full to adult social care</v>
      </c>
      <c r="H5" t="str">
        <f>IF(ISBLANK('Spend return'!B35),"BLANK",'Spend return'!B35)</f>
        <v>No - we are not targeting this area</v>
      </c>
      <c r="I5" t="str">
        <f>IF(ISBLANK('Spend return'!B36),"BLANK",'Spend return'!B36)</f>
        <v>Yes - we are targeting this area</v>
      </c>
      <c r="J5" t="str">
        <f>IF(ISBLANK('Spend return'!B37),"BLANK",'Spend return'!B37)</f>
        <v>Yes - we are targeting this area</v>
      </c>
      <c r="K5">
        <f>IF(ISBLANK('Spend return'!B42),"BLANK",'Spend return'!B42)</f>
        <v>0</v>
      </c>
      <c r="L5">
        <f>IF(ISBLANK('Spend return'!B43),"BLANK",'Spend return'!B43)</f>
        <v>1643341</v>
      </c>
      <c r="M5">
        <f>IF(ISBLANK('Spend return'!B44),"BLANK",'Spend return'!B44)</f>
        <v>240060</v>
      </c>
      <c r="N5">
        <f>IF(ISBLANK('Spend return'!B45),"BLANK",'Spend return'!B45)</f>
        <v>1883401</v>
      </c>
      <c r="O5" t="str">
        <f>IF(ISBLANK('Qualitative report'!A19),"BLANK",'Qualitative report'!A19)</f>
        <v>The funding allocation has been applied as follows:                                                                                                                                                                                                                                    (1) To improve staff capacity (through temporary cover for vacant posts, backfilling, use of agency staff, etc) across social work / specialist team to support high caseloads and address rising safeguarding concerns
(2) To improve waiting times for MH Act referrals through increasing AMHP capacity within EDT 
(3) To improve waiting times for take up of equipment (in assisted living technology teams) and reduce stack cases/prevent delays in the Reablement team - to support the NHS winter plans
(4) To improve workforce capacity and sustainability of care providers to support increased demand for care over the winter period                                                                                                                                                                     (5) To improve support / respite to carers to prevent care breakdowns and avoid hospital admissions and demand on adult social care</v>
      </c>
      <c r="P5" t="str">
        <f>IF(ISBLANK('Qualitative report'!A23),"BLANK",'Qualitative report'!A23)</f>
        <v>The key focus of NHS winter plans is around patient flow, home first and preventing unnecessary or re-admission.
Use of the funding as outlined in question 1 will ensure the authority maximises resources to offer the right support to individuals at the right time.
We will look to increase capacity across adult social care to support early intervention and prevention through our front door hub while strengthening our hospital discharge offer working alongside the acute trust. 
We will also increase capacity within re-ablement both in house and within the independent sector to address the increased demand we expect to see in hospital and ensure those people can be discharged quickly.
Increased capacity within commissioning will support us to address quality concerns across a number of care homes ensuring we maximise bed availability as well as extending our brokerage offer to secure packages of care to support hospital discharge. This will include a focus on ensuring we have appropriate capacity across intermediate care and discharge to assess beds.
Financial support to care providers will allow them to incentivise recruitment and retention through their workforce offer again ensuring the capacity in the market is retained through the winter period.
Support to our unpaid carers will prevent carer breakdown and avoid unnecessary hospital admissions.</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c45221-5b35-4f92-b766-62ef45d73988">
      <Terms xmlns="http://schemas.microsoft.com/office/infopath/2007/PartnerControls"/>
    </lcf76f155ced4ddcb4097134ff3c332f>
    <TaxCatchAll xmlns="9165ff57-e12b-4475-942a-727a43beada5" xsi:nil="true"/>
    <Assignee_x002f_s xmlns="9165ff57-e12b-4475-942a-727a43beada5">
      <UserInfo>
        <DisplayName/>
        <AccountId xsi:nil="true"/>
        <AccountType/>
      </UserInfo>
    </Assignee_x002f_s>
    <Status xmlns="9165ff57-e12b-4475-942a-727a43beada5" xsi:nil="true"/>
    <QA_x0020_Assessor xmlns="9165ff57-e12b-4475-942a-727a43beada5">
      <UserInfo>
        <DisplayName/>
        <AccountId xsi:nil="true"/>
        <AccountType/>
      </UserInfo>
    </QA_x0020_Assessor>
    <Assignee_Line_Manager xmlns="9165ff57-e12b-4475-942a-727a43beada5">
      <UserInfo>
        <DisplayName/>
        <AccountId xsi:nil="true"/>
        <AccountType/>
      </UserInfo>
    </Assignee_Line_Manager>
    <Due xmlns="9165ff57-e12b-4475-942a-727a43beada5" xsi:nil="true"/>
    <Request_ListItem_ID xmlns="9165ff57-e12b-4475-942a-727a43beada5" xsi:nil="true"/>
    <Action1 xmlns="9165ff57-e12b-4475-942a-727a43beada5" xsi:nil="true"/>
    <Approving_x0020_SD_x0020__x002f__x0020_ED xmlns="9165ff57-e12b-4475-942a-727a43beada5">
      <UserInfo>
        <DisplayName/>
        <AccountId xsi:nil="true"/>
        <AccountType/>
      </UserInfo>
    </Approving_x0020_SD_x0020__x002f__x0020_ED>
    <Nature_of_Request xmlns="9165ff57-e12b-4475-942a-727a43bead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8B78B606DB609408FBB085EF32623D6" ma:contentTypeVersion="29" ma:contentTypeDescription="Create a new document." ma:contentTypeScope="" ma:versionID="43d84736baeafc3c1bea011b880ac2af">
  <xsd:schema xmlns:xsd="http://www.w3.org/2001/XMLSchema" xmlns:xs="http://www.w3.org/2001/XMLSchema" xmlns:p="http://schemas.microsoft.com/office/2006/metadata/properties" xmlns:ns2="9165ff57-e12b-4475-942a-727a43beada5" xmlns:ns3="b2c45221-5b35-4f92-b766-62ef45d73988" targetNamespace="http://schemas.microsoft.com/office/2006/metadata/properties" ma:root="true" ma:fieldsID="f2a9b5c9a08ee82768c238996f9f29ba" ns2:_="" ns3:_="">
    <xsd:import namespace="9165ff57-e12b-4475-942a-727a43beada5"/>
    <xsd:import namespace="b2c45221-5b35-4f92-b766-62ef45d73988"/>
    <xsd:element name="properties">
      <xsd:complexType>
        <xsd:sequence>
          <xsd:element name="documentManagement">
            <xsd:complexType>
              <xsd:all>
                <xsd:element ref="ns2:Assignee_x002f_s" minOccurs="0"/>
                <xsd:element ref="ns2:Assignee_Line_Manager" minOccurs="0"/>
                <xsd:element ref="ns3:MediaServiceMetadata" minOccurs="0"/>
                <xsd:element ref="ns3:MediaServiceFastMetadata" minOccurs="0"/>
                <xsd:element ref="ns2:Approving_x0020_SD_x0020__x002f__x0020_ED" minOccurs="0"/>
                <xsd:element ref="ns2:Request_ListItem_ID" minOccurs="0"/>
                <xsd:element ref="ns2:QA_x0020_Assessor" minOccurs="0"/>
                <xsd:element ref="ns2:Due" minOccurs="0"/>
                <xsd:element ref="ns2:Nature_of_Request" minOccurs="0"/>
                <xsd:element ref="ns2:Status" minOccurs="0"/>
                <xsd:element ref="ns2:Action1"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65ff57-e12b-4475-942a-727a43beada5" elementFormDefault="qualified">
    <xsd:import namespace="http://schemas.microsoft.com/office/2006/documentManagement/types"/>
    <xsd:import namespace="http://schemas.microsoft.com/office/infopath/2007/PartnerControls"/>
    <xsd:element name="Assignee_x002f_s" ma:index="8" nillable="true" ma:displayName="Assignee/s" ma:list="UserInfo" ma:SharePointGroup="0" ma:internalName="Assignee_x002F_s" ma:readOnly="false" ma:showField="NameWithPictureAndDetail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signee_Line_Manager" ma:index="9" nillable="true" ma:displayName="Assignee_Line_Manager" ma:list="UserInfo" ma:SharePointGroup="0" ma:internalName="Assignee_Line_Manager" ma:showField="NameWithPictureAndDetail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ing_x0020_SD_x0020__x002f__x0020_ED" ma:index="12" nillable="true" ma:displayName="Approving SD / ED" ma:list="UserInfo" ma:SharePointGroup="0" ma:internalName="Approving_x0020_SD_x0020__x002F__x0020_ED"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est_ListItem_ID" ma:index="13" nillable="true" ma:displayName="Request_ListItem_ID" ma:decimals="0" ma:internalName="Request_ListItem_ID">
      <xsd:simpleType>
        <xsd:restriction base="dms:Number"/>
      </xsd:simpleType>
    </xsd:element>
    <xsd:element name="QA_x0020_Assessor" ma:index="14" nillable="true" ma:displayName="QA Assessor" ma:description="Quality Assurance Assessor for DPA requests." ma:list="UserInfo" ma:SharePointGroup="0" ma:internalName="QA_x0020_Assess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ue" ma:index="15" nillable="true" ma:displayName="Due" ma:description="System field: Updated automatically." ma:format="DateOnly" ma:internalName="Due">
      <xsd:simpleType>
        <xsd:restriction base="dms:DateTime"/>
      </xsd:simpleType>
    </xsd:element>
    <xsd:element name="Nature_of_Request" ma:index="16" nillable="true" ma:displayName="Nature_of_Request" ma:internalName="Nature_of_Request">
      <xsd:simpleType>
        <xsd:restriction base="dms:Text">
          <xsd:maxLength value="255"/>
        </xsd:restriction>
      </xsd:simpleType>
    </xsd:element>
    <xsd:element name="Status" ma:index="17" nillable="true" ma:displayName="Status" ma:description="System Field: Auto updated" ma:internalName="Status">
      <xsd:simpleType>
        <xsd:restriction base="dms:Text">
          <xsd:maxLength value="50"/>
        </xsd:restriction>
      </xsd:simpleType>
    </xsd:element>
    <xsd:element name="Action1" ma:index="18" nillable="true" ma:displayName="Action" ma:description="Action button used to trigger Power Automate workflows via JSON formatting." ma:internalName="Action1">
      <xsd:simpleType>
        <xsd:restriction base="dms:Text">
          <xsd:maxLength value="255"/>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8c1a891-2546-49e0-8cb4-f8e3d673c680}" ma:internalName="TaxCatchAll" ma:showField="CatchAllData" ma:web="9165ff57-e12b-4475-942a-727a43bead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c45221-5b35-4f92-b766-62ef45d739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a54bfa-c754-41e3-b0e3-5b6fcaa02631"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DateTaken" ma:index="27" nillable="true" ma:displayName="MediaServiceDateTaken" ma:hidden="true" ma:indexed="true" ma:internalName="MediaServiceDateTaken" ma:readOnly="true">
      <xsd:simpleType>
        <xsd:restriction base="dms:Text"/>
      </xsd:simpleType>
    </xsd:element>
    <xsd:element name="MediaServiceLocation" ma:index="28" nillable="true" ma:displayName="Location" ma:indexed="true" ma:internalName="MediaServiceLocatio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purl.org/dc/elements/1.1/"/>
    <ds:schemaRef ds:uri="http://purl.org/dc/terms/"/>
    <ds:schemaRef ds:uri="http://www.w3.org/XML/1998/namespace"/>
    <ds:schemaRef ds:uri="0c720ca7-2703-454a-bf14-06c75dfdeb8e"/>
    <ds:schemaRef ds:uri="http://schemas.microsoft.com/office/2006/documentManagement/types"/>
    <ds:schemaRef ds:uri="http://purl.org/dc/dcmitype/"/>
    <ds:schemaRef ds:uri="ee186e22-82de-4e9f-830d-c21d45dd6b14"/>
    <ds:schemaRef ds:uri="http://schemas.openxmlformats.org/package/2006/metadata/core-properties"/>
    <ds:schemaRef ds:uri="http://schemas.microsoft.com/sharepoint.v3"/>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D4D83A47-65AF-4FA5-930A-2A91E55BEC16}">
  <ds:schemaRefs>
    <ds:schemaRef ds:uri="http://schemas.microsoft.com/sharepoint/events"/>
  </ds:schemaRefs>
</ds:datastoreItem>
</file>

<file path=customXml/itemProps4.xml><?xml version="1.0" encoding="utf-8"?>
<ds:datastoreItem xmlns:ds="http://schemas.openxmlformats.org/officeDocument/2006/customXml" ds:itemID="{4C95624F-B7AE-4C3C-8908-28F8392B63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2023-10-26T14:06:51Z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0x010100B8B78B606DB609408FBB085EF32623D6</vt:lpwstr>
  </property>
  <property fmtid="{D5CDD505-2E9C-101B-9397-08002B2CF9AE}" pid="3" name="MediaServiceImageTags">
    <vt:lpwstr/>
  </property>
  <property fmtid="{D5CDD505-2E9C-101B-9397-08002B2CF9AE}" pid="4" name="TaxCatchAll">
    <vt:lpwstr/>
  </property>
</Properties>
</file>