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B09F24B3-4072-4014-8340-3C22DB770ABA}" xr6:coauthVersionLast="47" xr6:coauthVersionMax="47" xr10:uidLastSave="{00000000-0000-0000-0000-000000000000}"/>
  <bookViews>
    <workbookView xWindow="-110" yWindow="-110" windowWidth="19420" windowHeight="10420"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<sst xmlns="http://schemas.openxmlformats.org/spreadsheetml/2006/main" count="428" uniqueCount="404">
  <si>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</si>
  <si>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</si>
  <si>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</si>
  <si>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</si>
  <si>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</si>
  <si>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</si>
  <si>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</si>
  <si>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</si>
  <si>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</si>
  <si>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</si>
  <si>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</si>
  <si>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</si>
  <si>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</si>
  <si>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</si>
  <si>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</si>
  <si>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</si>
  <si>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</si>
  <si>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</si>
  <si>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</si>
  <si>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</si>
  <si>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</si>
  <si>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</si>
  <si>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</si>
  <si>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</si>
  <si>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</si>
  <si>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</si>
  <si>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</si>
  <si>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</si>
  <si>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</si>
  <si>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</si>
  <si>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</si>
  <si>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</si>
  <si>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</si>
  <si>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</si>
  <si>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</si>
  <si>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</si>
  <si>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</si>
  <si>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</si>
  <si>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</si>
  <si>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</si>
  <si>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</si>
  <si>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</si>
  <si>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</si>
  <si>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</si>
  <si>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</si>
  <si>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</si>
  <si>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</si>
  <si>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</si>
  <si>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</si>
  <si>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</si>
  <si>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</si>
  <si>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</si>
  <si>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</si>
  <si>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</si>
  <si>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</si>
  <si>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</si>
  <si>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</si>
  <si>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</si>
  <si>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</si>
  <si>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</si>
  <si>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</si>
  <si>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</si>
  <si>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</si>
  <si>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</si>
  <si>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</si>
  <si>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</si>
  <si>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</si>
  <si>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</si>
  <si>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</si>
  <si>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</si>
  <si>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</si>
  <si>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</si>
  <si>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</si>
  <si>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</si>
  <si>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</si>
  <si>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</si>
  <si>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</si>
  <si>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</si>
  <si>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</si>
  <si>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</si>
  <si>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</si>
  <si>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</si>
  <si>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</si>
  <si>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</si>
  <si>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</si>
  <si>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</si>
  <si>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</si>
  <si>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</si>
  <si>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</si>
  <si>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</si>
  <si>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</si>
  <si>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</si>
  <si>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</si>
  <si>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</si>
  <si>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</si>
  <si>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</si>
  <si>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</si>
  <si>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</si>
  <si>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</si>
  <si>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</si>
  <si>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</si>
  <si>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</si>
  <si>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</si>
  <si>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</si>
  <si>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</si>
  <si>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</si>
  <si>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</si>
  <si>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</si>
  <si>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</si>
  <si>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</si>
  <si>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</si>
  <si>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</si>
  <si>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</si>
  <si>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</si>
  <si>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</si>
  <si>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</si>
  <si>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</si>
  <si>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</si>
  <si>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</si>
  <si>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</si>
  <si>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</si>
  <si>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</si>
  <si>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</si>
  <si>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</si>
  <si>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</si>
  <si>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</si>
  <si>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</si>
  <si>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</si>
  <si>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</si>
  <si>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</si>
  <si>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</si>
  <si>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</si>
  <si>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</si>
  <si>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</si>
  <si>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</si>
  <si>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</si>
  <si>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</si>
  <si>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</si>
  <si>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</si>
  <si>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</si>
  <si>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</si>
  <si>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</si>
  <si>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</si>
  <si>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</si>
  <si>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</si>
  <si>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</si>
  <si>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</si>
  <si>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</si>
  <si>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</si>
  <si>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</si>
  <si>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</si>
  <si>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</si>
  <si>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</si>
  <si>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</si>
  <si>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</si>
  <si>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</si>
  <si>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</si>
  <si>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</si>
  <si>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</si>
  <si>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</si>
  <si>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</si>
  <si>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</si>
  <si>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</si>
  <si>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</si>
  <si>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</si>
  <si>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</si>
  <si>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</si>
  <si>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</si>
  <si>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</si>
  <si>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</si>
  <si>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</si>
  <si>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</si>
  <si>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</si>
  <si>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</si>
  <si>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</si>
  <si>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</si>
  <si>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</si>
  <si>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</si>
  <si>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</si>
  <si>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</si>
  <si>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</si>
  <si>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</si>
  <si>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</si>
  <si>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</si>
  <si>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</si>
  <si>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</si>
  <si>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</si>
  <si>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</si>
  <si>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</si>
  <si>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</si>
  <si>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</si>
  <si>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</si>
  <si>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</si>
  <si>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</si>
  <si>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</si>
  <si>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</si>
  <si>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</si>
  <si>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</si>
  <si>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</si>
  <si>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</si>
  <si>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</si>
  <si>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</si>
  <si>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</si>
  <si>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</si>
  <si>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</si>
  <si>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</si>
  <si>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</si>
  <si>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</si>
  <si>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</si>
  <si>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</si>
  <si>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</si>
  <si>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</si>
  <si>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</si>
  <si>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</si>
  <si>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</si>
  <si>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</si>
  <si>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</si>
  <si>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</si>
  <si>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</si>
  <si>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</si>
  <si>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</si>
  <si>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</si>
  <si>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</si>
  <si>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</si>
  <si>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</si>
  <si>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</si>
  <si>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</si>
  <si>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</si>
  <si>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</si>
  <si>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</si>
  <si>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</si>
  <si>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</si>
  <si>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</si>
  <si>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</si>
  <si>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</si>
  <si>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</si>
  <si>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</si>
  <si>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</si>
  <si>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</si>
  <si>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</si>
  <si>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</si>
  <si>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</si>
  <si>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</si>
  <si>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</si>
  <si>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</si>
  <si>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</si>
  <si>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</si>
  <si>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</si>
  <si>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</si>
  <si>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</si>
  <si>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</si>
  <si>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</si>
  <si>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</si>
  <si>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</si>
  <si>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</si>
  <si>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</si>
  <si>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</si>
  <si>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</si>
  <si>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</si>
  <si>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</si>
  <si>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</si>
  <si>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</si>
  <si>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</si>
  <si>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</si>
  <si>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</si>
  <si>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</si>
  <si>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</si>
  <si>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</si>
  <si>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</si>
  <si>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</si>
  <si>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</si>
  <si>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</si>
  <si>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</si>
  <si>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</si>
  <si>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</si>
  <si>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</si>
  <si>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</si>
  <si>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</si>
  <si>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</si>
  <si>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</si>
  <si>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</si>
  <si>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</si>
  <si>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</si>
  <si>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</si>
  <si>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</si>
  <si>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</si>
  <si>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</si>
  <si>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</si>
  <si>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</si>
  <si>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</si>
  <si>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</si>
  <si>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</si>
  <si>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</si>
  <si>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</si>
  <si>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</si>
  <si>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</si>
  <si>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</si>
  <si>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</si>
  <si>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</si>
  <si>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</si>
  <si>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</si>
  <si>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</si>
  <si>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</si>
  <si>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</si>
  <si>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</si>
  <si>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</si>
  <si>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</si>
  <si>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</si>
  <si>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</si>
  <si>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</si>
  <si>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</si>
  <si>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</si>
  <si>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</si>
  <si>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</si>
  <si>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</si>
  <si>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</si>
  <si>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</si>
  <si>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</si>
  <si>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</si>
  <si>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</si>
  <si>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</si>
  <si>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</si>
  <si>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</si>
  <si>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</si>
  <si>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</si>
  <si>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</si>
  <si>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</si>
  <si>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</si>
  <si>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</si>
  <si>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</si>
  <si>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</si>
  <si>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</si>
  <si>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</si>
  <si>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</si>
  <si>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</si>
  <si>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</si>
  <si>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</si>
  <si>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</si>
  <si>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</si>
  <si>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</si>
  <si>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</si>
  <si>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</si>
  <si>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</si>
  <si>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</si>
  <si>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</si>
  <si>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</si>
  <si>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</si>
  <si>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</si>
  <si>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</si>
  <si>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</si>
  <si>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</si>
  <si>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</si>
  <si>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</si>
  <si>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</si>
  <si>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</si>
  <si>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</si>
  <si>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</si>
  <si>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</si>
  <si>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</si>
  <si>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</si>
  <si>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</si>
  <si>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</si>
  <si>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</si>
  <si>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</si>
  <si>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</si>
  <si>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</si>
  <si>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</si>
  <si>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</si>
  <si>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</si>
  <si>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</si>
  <si>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</si>
  <si>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</si>
  <si>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</si>
  <si>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</si>
  <si>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</si>
  <si>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</si>
  <si>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</si>
  <si>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</si>
  <si>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</si>
  <si>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</si>
  <si>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</si>
  <si>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</si>
  <si>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</si>
  <si>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</si>
  <si>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</si>
  <si>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</si>
  <si>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</si>
  <si>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</si>
  <si>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</si>
  <si>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</si>
  <si>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</si>
  <si>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</si>
  <si>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</si>
  <si>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</si>
  <si>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</si>
  <si>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</si>
  <si>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</si>
  <si>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</si>
  <si>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</si>
  <si>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</si>
  <si>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Peter Hunter</t>
  </si>
  <si>
    <t>peter.hunter@southtyneside.gov.uk</t>
  </si>
  <si>
    <t>We are using the additional funding to meet increased costs and demands from providers, we are using the funding to increase workforce capacity within our safeguarding and commissiong teams where there has been an increase in demands and to fund extra capacity within our short term domiciliary care market to support hospital discharge and community referrals, to ensure waiting times are minimal.</t>
  </si>
  <si>
    <t>All of the spending is in line with our ASC Strategy to keep people at home as long as possible. This clearly alligns with the NHS Plan to support hospital avoidance and support discharges in a timely manner through having a robust and resilient socvial care community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</si>
</sst>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5" zoomScaleNormal="100" workbookViewId="0">
      <selection activeCell="C8" sqref="C8"/>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389</v>
      </c>
    </row>
    <row r="2" spans="1:13" x14ac:dyDescent="0.35">
      <c r="A2" s="28"/>
      <c r="C2" s="28"/>
      <c r="D2" s="28"/>
      <c r="E2" s="28"/>
      <c r="F2" s="28"/>
      <c r="G2" s="28"/>
      <c r="H2" s="28"/>
      <c r="I2" s="28"/>
      <c r="J2" s="28"/>
      <c r="K2" s="28"/>
      <c r="L2" s="28"/>
      <c r="M2" s="28"/>
    </row>
    <row r="3" spans="1:13" ht="15.5" x14ac:dyDescent="0.35">
      <c r="A3" s="4" t="s">
        <v>0</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384</v>
      </c>
      <c r="C5" s="28"/>
      <c r="D5" s="28"/>
      <c r="E5" s="28"/>
      <c r="F5" s="28"/>
      <c r="G5" s="28"/>
      <c r="H5" s="28"/>
      <c r="I5" s="28"/>
      <c r="J5" s="28"/>
      <c r="K5" s="28"/>
      <c r="L5" s="28"/>
      <c r="M5" s="28"/>
    </row>
    <row r="6" spans="1:13" ht="15.5" x14ac:dyDescent="0.35">
      <c r="A6" s="29" t="s">
        <v>379</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399</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393</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386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380</v>
      </c>
      <c r="C14" s="28"/>
      <c r="D14" s="28"/>
      <c r="E14" s="28"/>
      <c r="F14" s="28"/>
      <c r="G14" s="28"/>
      <c r="H14" s="28"/>
      <c r="I14" s="28"/>
      <c r="J14" s="28"/>
      <c r="K14" s="28"/>
      <c r="L14" s="28"/>
      <c r="M14" s="28"/>
    </row>
    <row r="15" spans="1:13" ht="61.5" customHeight="1" x14ac:dyDescent="0.35">
      <c r="A15" s="45" t="s">
        <v>1</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2</v>
      </c>
      <c r="C19" s="4" t="s">
        <v>3</v>
      </c>
    </row>
    <row r="20" spans="1:13" ht="15.5" x14ac:dyDescent="0.35">
      <c r="A20" s="4" t="s">
        <v>381</v>
      </c>
    </row>
    <row r="21" spans="1:13" ht="15.5" x14ac:dyDescent="0.35">
      <c r="A21" s="30" t="s">
        <v>175</v>
      </c>
      <c r="B21" s="31">
        <f>IF('Spend return'!B18="",0,1)</f>
        <v>1</v>
      </c>
      <c r="C21" s="32" t="str">
        <f t="shared" ref="C21:C26" si="0">IF(B21=1,"Yes","No")</f>
        <v>Yes</v>
      </c>
    </row>
    <row r="22" spans="1:13" ht="15.5" x14ac:dyDescent="0.35">
      <c r="A22" s="33" t="s">
        <v>176</v>
      </c>
      <c r="B22" s="34">
        <f>IF(ISBLANK('Spend return'!B24),0,1)*IF(ISNUMBER(SEARCH("@",'Spend return'!B25)),1,0)</f>
        <v>1</v>
      </c>
      <c r="C22" s="35" t="str">
        <f t="shared" si="0"/>
        <v>Yes</v>
      </c>
    </row>
    <row r="23" spans="1:13" ht="15.5" x14ac:dyDescent="0.35">
      <c r="A23" s="33" t="s">
        <v>178</v>
      </c>
      <c r="B23" s="34">
        <f>IF('Spend return'!B30="Yes - the funding has been allocated in full to adult social care",1,0)</f>
        <v>1</v>
      </c>
      <c r="C23" s="35" t="str">
        <f t="shared" si="0"/>
        <v>Yes</v>
      </c>
    </row>
    <row r="24" spans="1:13" ht="15.5" x14ac:dyDescent="0.35">
      <c r="A24" s="33" t="s">
        <v>179</v>
      </c>
      <c r="B24" s="34">
        <f>IF(OR('Spend return'!B35="Yes - we are targeting this area",'Spend return'!B36="Yes - we are targeting this area",'Spend return'!B37="Yes - we are targeting this area"),1,0)</f>
        <v>1</v>
      </c>
      <c r="C24" s="35" t="str">
        <f t="shared" si="0"/>
        <v>Yes</v>
      </c>
    </row>
    <row r="25" spans="1:13" ht="15.5" x14ac:dyDescent="0.3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181</v>
      </c>
      <c r="B26" s="36">
        <f>IFERROR(IF(AND('Spend return'!B45&gt;='Spend return'!B19-100,'Spend return'!B45&lt;='Spend return'!B19+100),1,0),0)</f>
        <v>1</v>
      </c>
      <c r="C26" s="37" t="str">
        <f t="shared" si="0"/>
        <v>Yes</v>
      </c>
    </row>
    <row r="27" spans="1:13" ht="15.5" x14ac:dyDescent="0.35">
      <c r="A27" s="4" t="s">
        <v>382</v>
      </c>
    </row>
    <row r="28" spans="1:13" ht="15.5" x14ac:dyDescent="0.35">
      <c r="A28" s="30" t="s">
        <v>182</v>
      </c>
      <c r="B28" s="38">
        <f>IF(ISBLANK('Qualitative report'!A19),0,1)</f>
        <v>1</v>
      </c>
      <c r="C28" s="32" t="str">
        <f>IF(B28=1,"Yes","No")</f>
        <v>Yes</v>
      </c>
    </row>
    <row r="29" spans="1:13" ht="15.5" x14ac:dyDescent="0.3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32" zoomScale="80" zoomScaleNormal="80" workbookViewId="0">
      <selection activeCell="B43" sqref="B43"/>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2" t="s">
        <v>395</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396</v>
      </c>
      <c r="B6" s="28"/>
      <c r="C6" s="28"/>
      <c r="D6" s="28"/>
      <c r="E6" s="28"/>
      <c r="F6" s="28"/>
      <c r="G6" s="28"/>
      <c r="H6" s="28"/>
      <c r="I6" s="28"/>
      <c r="J6" s="28"/>
      <c r="K6" s="28"/>
    </row>
    <row r="7" spans="1:11" ht="31" x14ac:dyDescent="0.35">
      <c r="A7" s="41" t="s">
        <v>392</v>
      </c>
      <c r="B7" s="28"/>
      <c r="C7" s="28"/>
      <c r="D7" s="28"/>
      <c r="E7" s="28"/>
      <c r="F7" s="28"/>
      <c r="G7" s="28"/>
      <c r="H7" s="28"/>
      <c r="I7" s="28"/>
      <c r="J7" s="28"/>
      <c r="K7" s="28"/>
    </row>
    <row r="8" spans="1:11" ht="62" x14ac:dyDescent="0.35">
      <c r="A8" s="41" t="s">
        <v>397</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398</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136</v>
      </c>
    </row>
    <row r="19" spans="1:11" ht="15.5" x14ac:dyDescent="0.35">
      <c r="A19" s="7" t="s">
        <v>9</v>
      </c>
      <c r="B19" s="9">
        <f>IFERROR(INDEX('LA Allocations'!B2:B154,MATCH('Spend return'!B18,'LA Allocations'!A2:A154,0)),"")</f>
        <v>1391959</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185</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841959</v>
      </c>
      <c r="C42" s="40" t="str">
        <f>IF(AND(B42&gt;0,B35="No - we are not targeting this area"),"Warning: local authority has reported spend in area that they are not targeting.","")</f>
        <v/>
      </c>
    </row>
    <row r="43" spans="1:3" ht="15.5" x14ac:dyDescent="0.35">
      <c r="A43" s="7" t="s">
        <v>16</v>
      </c>
      <c r="B43" s="16">
        <v>200000</v>
      </c>
      <c r="C43" s="40" t="str">
        <f>IF(AND(B43&gt;0,B36="No - we are not targeting this area"),"Warning: local authority has reported spend in area that they are not targeting.","")</f>
        <v/>
      </c>
    </row>
    <row r="44" spans="1:3" ht="15.5" x14ac:dyDescent="0.35">
      <c r="A44" s="7" t="s">
        <v>192</v>
      </c>
      <c r="B44" s="16">
        <v>350000</v>
      </c>
      <c r="C44" s="40" t="str">
        <f>IF(AND(B44&gt;0,B37="No - we are not targeting this area"),"Warning: local authority has reported spend in area that they are not targeting.","")</f>
        <v/>
      </c>
    </row>
    <row r="45" spans="1:3" ht="15.5" x14ac:dyDescent="0.35">
      <c r="A45" s="17" t="s">
        <v>15</v>
      </c>
      <c r="B45" s="9">
        <f>IFERROR(SUM(B42:B44),"")</f>
        <v>1391959</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zoomScale="70" zoomScaleNormal="70" workbookViewId="0">
      <selection activeCell="A26" sqref="A26"/>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2" t="s">
        <v>385</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377</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17</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402</v>
      </c>
    </row>
    <row r="22" spans="1:16" ht="15.5" x14ac:dyDescent="0.35">
      <c r="A22" s="4" t="s">
        <v>188</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South Tyneside</v>
      </c>
      <c r="C5" t="str">
        <f>IF(ISBLANK('Spend return'!B18),"BLANK",INDEX('LA Allocations'!$C$2:$C$154,MATCH('Spend return'!B18,'LA Allocations'!$A$2:$A$154,0)))</f>
        <v>E08000023</v>
      </c>
      <c r="D5">
        <f>IF(ISBLANK('Spend return'!B19),"BLANK",'Spend return'!B19)</f>
        <v>1391959</v>
      </c>
      <c r="E5" t="str">
        <f>IF(ISBLANK('Spend return'!B24),"BLANK",'Spend return'!B24)</f>
        <v>Peter Hunter</v>
      </c>
      <c r="F5" t="str">
        <f>IF(ISBLANK('Spend return'!B25),"BLANK",'Spend return'!B25)</f>
        <v>peter.hunter@southtyneside.gov.uk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841959</v>
      </c>
      <c r="L5">
        <f>IF(ISBLANK('Spend return'!B43),"BLANK",'Spend return'!B43)</f>
        <v>200000</v>
      </c>
      <c r="M5">
        <f>IF(ISBLANK('Spend return'!B44),"BLANK",'Spend return'!B44)</f>
        <v>350000</v>
      </c>
      <c r="N5">
        <f>IF(ISBLANK('Spend return'!B45),"BLANK",'Spend return'!B45)</f>
        <v>1391959</v>
      </c>
      <c r="O5" t="str">
        <f>IF(ISBLANK('Qualitative report'!A19),"BLANK",'Qualitative report'!A19)</f>
        <v>We are using the additional funding to meet increased costs and demands from providers, we are using the funding to increase workforce capacity within our safeguarding and commissiong teams where there has been an increase in demands and to fund extra capacity within our short term domiciliary care market to support hospital discharge and community referrals, to ensure waiting times are minimal.</v>
      </c>
      <c r="P5" t="str">
        <f>IF(ISBLANK('Qualitative report'!A23),"BLANK",'Qualitative report'!A23)</f>
        <v>All of the spending is in line with our ASC Strategy to keep people at home as long as possible. This clearly alligns with the NHS Plan to support hospital avoidance and support discharges in a timely manner through having a robust and resilient socvial care community offer.</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purl.org/dc/terms/"/>
    <ds:schemaRef ds:uri="http://schemas.microsoft.com/office/2006/documentManagement/types"/>
    <ds:schemaRef ds:uri="34f15714-548d-495f-a9b0-f58ce09e51d1"/>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7733dd27-db60-40e2-8fa1-8ddcdc226c7b"/>
    <ds:schemaRef ds:uri="http://purl.org/dc/dcmitype/"/>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2023-11-10T11:05:55Z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_MarkAsFinal">
    <vt:bool>true</vt:bool>
  </property>
</Properties>
</file>