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A5E205A3-1260-4BA7-976A-B3A66F00C99A}" xr6:coauthVersionLast="47" xr6:coauthVersionMax="47" xr10:uidLastSave="{00000000-0000-0000-0000-000000000000}"/>
  <bookViews>
    <workbookView xWindow="1900" yWindow="1900" windowWidth="19460" windowHeight="11060"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5" i="6" l="1"/>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DH5" i="6"/>
  <c r="DG5" i="6"/>
  <c r="DF5" i="6"/>
  <c r="DE5" i="6"/>
  <c r="DD5" i="6"/>
  <c r="DC5" i="6"/>
  <c r="DB5" i="6"/>
  <c r="DA5"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B5" i="6"/>
  <c r="EU3" i="6"/>
  <c r="ET3" i="6"/>
  <c r="ES3" i="6"/>
  <c r="ER3" i="6"/>
  <c r="EQ3" i="6"/>
  <c r="EP3" i="6"/>
  <c r="EO3" i="6"/>
  <c r="EN3" i="6"/>
  <c r="EM3" i="6"/>
  <c r="EL3" i="6"/>
  <c r="EK3" i="6"/>
  <c r="EJ3" i="6"/>
  <c r="EI3" i="6"/>
  <c r="EH3" i="6"/>
  <c r="EG3" i="6"/>
  <c r="EF3" i="6"/>
  <c r="EE3" i="6"/>
  <c r="ED3" i="6"/>
  <c r="EC3" i="6"/>
  <c r="EB3" i="6"/>
  <c r="EA3" i="6"/>
  <c r="DZ3" i="6"/>
  <c r="DY3" i="6"/>
  <c r="DX3" i="6"/>
  <c r="DW3" i="6"/>
  <c r="DV3" i="6"/>
  <c r="DU3" i="6"/>
  <c r="DT3" i="6"/>
  <c r="DS3" i="6"/>
  <c r="DR3" i="6"/>
  <c r="DQ3" i="6"/>
  <c r="DP3" i="6"/>
  <c r="DO3" i="6"/>
  <c r="DN3" i="6"/>
  <c r="DM3" i="6"/>
  <c r="DL3" i="6"/>
  <c r="DK3" i="6"/>
  <c r="DJ3" i="6"/>
  <c r="DI3" i="6"/>
  <c r="DH3" i="6"/>
  <c r="DG3" i="6"/>
  <c r="DF3" i="6"/>
  <c r="DE3" i="6"/>
  <c r="DD3" i="6"/>
  <c r="DC3" i="6"/>
  <c r="DB3" i="6"/>
  <c r="DA3" i="6"/>
  <c r="CZ3" i="6"/>
  <c r="CY3" i="6"/>
  <c r="CX3" i="6"/>
  <c r="CW3" i="6"/>
  <c r="CV3" i="6"/>
  <c r="CU3" i="6"/>
  <c r="CT3" i="6"/>
  <c r="CS3" i="6"/>
  <c r="CR3" i="6"/>
  <c r="CQ3" i="6"/>
  <c r="CP3"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71" i="5"/>
  <c r="C71" i="5" s="1"/>
  <c r="C70" i="5"/>
  <c r="B70" i="5"/>
  <c r="C69" i="5"/>
  <c r="B69" i="5"/>
  <c r="C68" i="5"/>
  <c r="B68" i="5"/>
  <c r="C67" i="5"/>
  <c r="B67" i="5"/>
  <c r="B66" i="5"/>
  <c r="C66" i="5" s="1"/>
  <c r="B65" i="5"/>
  <c r="C65" i="5" s="1"/>
  <c r="C64" i="5"/>
  <c r="B64" i="5"/>
  <c r="C63" i="5"/>
  <c r="B63" i="5"/>
  <c r="C61" i="5"/>
  <c r="B61" i="5"/>
  <c r="C60" i="5"/>
  <c r="B60" i="5"/>
  <c r="B59" i="5"/>
  <c r="C59" i="5" s="1"/>
  <c r="B58" i="5"/>
  <c r="C58" i="5" s="1"/>
  <c r="C57" i="5"/>
  <c r="B57" i="5"/>
  <c r="C56" i="5"/>
  <c r="B56" i="5"/>
  <c r="C55" i="5"/>
  <c r="B55" i="5"/>
  <c r="C54" i="5"/>
  <c r="B54" i="5"/>
  <c r="B53" i="5"/>
  <c r="C53" i="5" s="1"/>
  <c r="B49" i="5"/>
  <c r="C49" i="5" s="1"/>
  <c r="C48" i="5"/>
  <c r="B48" i="5"/>
  <c r="C47" i="5"/>
  <c r="B47" i="5"/>
  <c r="C46" i="5"/>
  <c r="B46" i="5"/>
  <c r="C45" i="5"/>
  <c r="B45" i="5"/>
  <c r="B44" i="5"/>
  <c r="C44" i="5" s="1"/>
  <c r="B43" i="5"/>
  <c r="C43" i="5" s="1"/>
  <c r="C42" i="5"/>
  <c r="B42" i="5"/>
  <c r="C41" i="5"/>
  <c r="B41" i="5"/>
  <c r="C39" i="5"/>
  <c r="B39" i="5"/>
  <c r="C38" i="5"/>
  <c r="B38" i="5"/>
  <c r="B37" i="5"/>
  <c r="C37" i="5" s="1"/>
  <c r="B36" i="5"/>
  <c r="C36" i="5" s="1"/>
  <c r="C35" i="5"/>
  <c r="B35" i="5"/>
  <c r="C34" i="5"/>
  <c r="B34" i="5"/>
  <c r="C33" i="5"/>
  <c r="B33" i="5"/>
  <c r="C32" i="5"/>
  <c r="B32" i="5"/>
  <c r="B31" i="5"/>
  <c r="C31" i="5" s="1"/>
  <c r="B27" i="5"/>
  <c r="C27" i="5" s="1"/>
  <c r="C26" i="5"/>
  <c r="B26" i="5"/>
  <c r="B73" i="5" s="1"/>
  <c r="C73" i="5" s="1"/>
</calcChain>
</file>

<file path=xl/sharedStrings.xml><?xml version="1.0" encoding="utf-8"?>
<sst xmlns="http://schemas.openxmlformats.org/spreadsheetml/2006/main" count="811" uniqueCount="585">
  <si>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</si>
  <si>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</si>
  <si>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</si>
  <si>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</si>
  <si>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</si>
  <si>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</si>
  <si>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</si>
  <si>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</si>
  <si>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</si>
  <si>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</si>
  <si>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</si>
  <si>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</si>
  <si>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</si>
  <si>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</si>
  <si>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</si>
  <si>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</si>
  <si>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</si>
  <si>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</si>
  <si>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</si>
  <si>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</si>
  <si>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</si>
  <si>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</si>
  <si>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</si>
  <si>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</si>
  <si>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</si>
  <si>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</si>
  <si>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</si>
  <si>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</si>
  <si>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</si>
  <si>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</si>
  <si>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</si>
  <si>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</si>
  <si>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</si>
  <si>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</si>
  <si>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</si>
  <si>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</si>
  <si>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</si>
  <si>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</si>
  <si>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</si>
  <si>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</si>
  <si>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</si>
  <si>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</si>
  <si>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</si>
  <si>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</si>
  <si>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</si>
  <si>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</si>
  <si>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</si>
  <si>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</si>
  <si>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</si>
  <si>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</si>
  <si>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</si>
  <si>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</si>
  <si>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</si>
  <si>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</si>
  <si>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</si>
  <si>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</si>
  <si>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</si>
  <si>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</si>
  <si>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</si>
  <si>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</si>
  <si>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</si>
  <si>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</si>
  <si>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</si>
  <si>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</si>
  <si>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</si>
  <si>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</si>
  <si>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</si>
  <si>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</si>
  <si>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</si>
  <si>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</si>
  <si>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</si>
  <si>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</si>
  <si>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</si>
  <si>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</si>
  <si>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</si>
  <si>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</si>
  <si>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</si>
  <si>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</si>
  <si>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</si>
  <si>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</si>
  <si>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</si>
  <si>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</si>
  <si>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</si>
  <si>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</si>
  <si>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</si>
  <si>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</si>
  <si>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</si>
  <si>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</si>
  <si>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</si>
  <si>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</si>
  <si>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</si>
  <si>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</si>
  <si>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</si>
  <si>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</si>
  <si>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</si>
  <si>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</si>
  <si>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</si>
  <si>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</si>
  <si>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</si>
  <si>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</si>
  <si>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</si>
  <si>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</si>
  <si>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</si>
  <si>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</si>
  <si>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</si>
  <si>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</si>
  <si>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</si>
  <si>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</si>
  <si>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</si>
  <si>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</si>
  <si>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</si>
  <si>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</si>
  <si>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</si>
  <si>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</si>
  <si>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</si>
  <si>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</si>
  <si>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</si>
  <si>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</si>
  <si>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</si>
  <si>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</si>
  <si>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</si>
  <si>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</si>
  <si>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</si>
  <si>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</si>
  <si>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</si>
  <si>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</si>
  <si>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</si>
  <si>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</si>
  <si>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</si>
  <si>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</si>
  <si>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</si>
  <si>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</si>
  <si>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</si>
  <si>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</si>
  <si>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</si>
  <si>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</si>
  <si>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</si>
  <si>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</si>
  <si>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</si>
  <si>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</si>
  <si>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</si>
  <si>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</si>
  <si>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</si>
  <si>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</si>
  <si>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</si>
  <si>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</si>
  <si>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</si>
  <si>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</si>
  <si>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</si>
  <si>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</si>
  <si>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</si>
  <si>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</si>
  <si>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</si>
  <si>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</si>
  <si>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</si>
  <si>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</si>
  <si>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</si>
  <si>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</si>
  <si>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</si>
  <si>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</si>
  <si>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</si>
  <si>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</si>
  <si>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</si>
  <si>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</si>
  <si>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</si>
  <si>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</si>
  <si>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</si>
  <si>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</si>
  <si>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</si>
  <si>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</si>
  <si>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</si>
  <si>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</si>
  <si>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</si>
  <si>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</si>
  <si>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</si>
  <si>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</si>
  <si>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</si>
  <si>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</si>
  <si>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</si>
  <si>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</si>
  <si>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</si>
  <si>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</si>
  <si>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</si>
  <si>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</si>
  <si>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</si>
  <si>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</si>
  <si>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</si>
  <si>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</si>
  <si>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</si>
  <si>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</si>
  <si>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</si>
  <si>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</si>
  <si>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</si>
  <si>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</si>
  <si>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</si>
  <si>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</si>
  <si>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</si>
  <si>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</si>
  <si>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</si>
  <si>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</si>
  <si>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</si>
  <si>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</si>
  <si>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</si>
  <si>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</si>
  <si>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</si>
  <si>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</si>
  <si>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</si>
  <si>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</si>
  <si>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</si>
  <si>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</si>
  <si>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</si>
  <si>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</si>
  <si>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</si>
  <si>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</si>
  <si>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</si>
  <si>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</si>
  <si>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</si>
  <si>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</si>
  <si>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</si>
  <si>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</si>
  <si>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</si>
  <si>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</si>
  <si>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</si>
  <si>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</si>
  <si>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</si>
  <si>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</si>
  <si>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</si>
  <si>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</si>
  <si>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</si>
  <si>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</si>
  <si>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</si>
  <si>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</si>
  <si>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</si>
  <si>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</si>
  <si>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</si>
  <si>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</si>
  <si>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</si>
  <si>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</si>
  <si>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</si>
  <si>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</si>
  <si>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</si>
  <si>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</si>
  <si>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</si>
  <si>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</si>
  <si>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</si>
  <si>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</si>
  <si>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</si>
  <si>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</si>
  <si>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</si>
  <si>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</si>
  <si>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</si>
  <si>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</si>
  <si>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</si>
  <si>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</si>
  <si>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</si>
  <si>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</si>
  <si>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</si>
  <si>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</si>
  <si>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</si>
  <si>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</si>
  <si>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</si>
  <si>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</si>
  <si>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</si>
  <si>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</si>
  <si>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</si>
  <si>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</si>
  <si>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</si>
  <si>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</si>
  <si>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</si>
  <si>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</si>
  <si>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</si>
  <si>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</si>
  <si>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</si>
  <si>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</si>
  <si>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</si>
  <si>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</si>
  <si>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</si>
  <si>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</si>
  <si>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</si>
  <si>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</si>
  <si>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</si>
  <si>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</si>
  <si>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</si>
  <si>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</si>
  <si>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</si>
  <si>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</si>
  <si>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</si>
  <si>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</si>
  <si>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</si>
  <si>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</si>
  <si>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</si>
  <si>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</si>
  <si>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</si>
  <si>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</si>
  <si>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</si>
  <si>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</si>
  <si>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</si>
  <si>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</si>
  <si>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</si>
  <si>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</si>
  <si>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</si>
  <si>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</si>
  <si>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</si>
  <si>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</si>
  <si>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</si>
  <si>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</si>
  <si>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</si>
  <si>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</si>
  <si>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</si>
  <si>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</si>
  <si>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</si>
  <si>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</si>
  <si>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</si>
  <si>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</si>
  <si>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</si>
  <si>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</si>
  <si>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</si>
  <si>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</si>
  <si>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</si>
  <si>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</si>
  <si>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</si>
  <si>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</si>
  <si>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</si>
  <si>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</si>
  <si>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</si>
  <si>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</si>
  <si>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</si>
  <si>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</si>
  <si>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</si>
  <si>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</si>
  <si>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</si>
  <si>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</si>
  <si>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</si>
  <si>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</si>
  <si>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</si>
  <si>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</si>
  <si>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</si>
  <si>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</si>
  <si>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</si>
  <si>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</si>
  <si>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</si>
  <si>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</si>
  <si>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</si>
  <si>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</si>
  <si>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</si>
  <si>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</si>
  <si>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</si>
  <si>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</si>
  <si>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</si>
  <si>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</si>
  <si>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</si>
  <si>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</si>
  <si>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</si>
  <si>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</si>
  <si>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</si>
  <si>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</si>
  <si>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</si>
  <si>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</si>
  <si>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</si>
  <si>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</si>
  <si>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</si>
  <si>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</si>
  <si>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</si>
  <si>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</si>
  <si>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</si>
  <si>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</si>
  <si>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</si>
  <si>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</si>
  <si>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</si>
  <si>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</si>
  <si>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</si>
  <si>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</si>
  <si>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</si>
  <si>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</si>
  <si>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</si>
  <si>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</si>
  <si>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</si>
  <si>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</si>
  <si>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</si>
  <si>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</si>
  <si>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</si>
  <si>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</si>
  <si>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</si>
  <si>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</si>
  <si>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</si>
  <si>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</si>
  <si>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</si>
  <si>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</si>
  <si>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</si>
  <si>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</si>
  <si>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</si>
  <si>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</si>
  <si>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</si>
  <si>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</si>
  <si>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</si>
  <si>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</si>
  <si>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</si>
  <si>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</si>
  <si>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</si>
  <si>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</si>
  <si>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</si>
  <si>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</si>
  <si>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</si>
  <si>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</si>
  <si>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</si>
  <si>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</si>
  <si>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</si>
  <si>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</si>
  <si>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</si>
  <si>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</si>
  <si>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</si>
  <si>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</si>
  <si>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</si>
  <si>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</si>
  <si>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</si>
  <si>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</si>
  <si>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</si>
  <si>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</si>
  <si>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</si>
  <si>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</si>
  <si>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</si>
  <si>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</si>
  <si>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</si>
  <si>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</si>
  <si>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</si>
  <si>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</si>
  <si>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</si>
  <si>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</si>
  <si>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</si>
  <si>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</si>
  <si>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</si>
  <si>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</si>
  <si>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</si>
  <si>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</si>
  <si>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</si>
  <si>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</si>
  <si>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</si>
  <si>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</si>
  <si>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</si>
  <si>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</si>
  <si>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</si>
  <si>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</si>
  <si>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</si>
  <si>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</si>
  <si>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</si>
  <si>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</si>
  <si>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</si>
  <si>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</si>
  <si>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</si>
  <si>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</si>
  <si>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</si>
  <si>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</si>
  <si>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</si>
  <si>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</si>
  <si>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</si>
  <si>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</si>
  <si>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</si>
  <si>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</si>
  <si>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</si>
  <si>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</si>
  <si>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</si>
  <si>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</si>
  <si>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</si>
  <si>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</si>
  <si>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</si>
  <si>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</si>
  <si>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</si>
  <si>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</si>
  <si>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</si>
  <si>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</si>
  <si>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</si>
  <si>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</si>
  <si>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</si>
  <si>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</si>
  <si>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</si>
  <si>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</si>
  <si>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</si>
  <si>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</si>
  <si>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</si>
  <si>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</si>
  <si>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</si>
  <si>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</si>
  <si>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</si>
  <si>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</si>
  <si>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</si>
  <si>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</si>
  <si>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</si>
  <si>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</si>
  <si>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</si>
  <si>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</si>
  <si>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</si>
  <si>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</si>
  <si>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</si>
  <si>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</si>
  <si>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</si>
  <si>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</si>
  <si>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</si>
  <si>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</si>
  <si>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</si>
  <si>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</si>
  <si>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</si>
  <si>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</si>
  <si>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</si>
  <si>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</si>
  <si>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</si>
  <si>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</si>
  <si>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</si>
  <si>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</si>
  <si>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</si>
  <si>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</si>
  <si>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</si>
  <si>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</si>
  <si>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</si>
  <si>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</si>
  <si>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</si>
  <si>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</si>
  <si>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</si>
  <si>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</si>
  <si>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</si>
  <si>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</si>
  <si>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</si>
  <si>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</si>
  <si>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</si>
  <si>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</si>
  <si>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</si>
  <si>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</si>
  <si>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</si>
  <si>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</si>
  <si>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</si>
  <si>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</si>
  <si>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</si>
  <si>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</si>
  <si>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</si>
  <si>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</si>
  <si>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</si>
  <si>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</si>
  <si>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</si>
  <si>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</si>
  <si>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</si>
  <si>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</si>
  <si>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</si>
  <si>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</si>
  <si>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</si>
  <si>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</si>
  <si>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</si>
  <si>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</si>
  <si>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</si>
  <si>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</si>
  <si>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</si>
  <si>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</si>
  <si>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</si>
  <si>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</si>
  <si>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</si>
  <si>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</si>
  <si>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</si>
  <si>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</si>
  <si>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</si>
  <si>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</si>
  <si>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</si>
  <si>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</si>
  <si>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</si>
  <si>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</si>
  <si>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</si>
  <si>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</si>
  <si>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</si>
  <si>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</si>
  <si>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</si>
  <si>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</si>
  <si>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</si>
  <si>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</si>
  <si>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</si>
  <si>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</si>
  <si>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</si>
  <si>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</si>
  <si>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</si>
  <si>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</si>
  <si>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</si>
  <si>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</si>
  <si>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</si>
  <si>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</si>
  <si>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</si>
  <si>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</si>
  <si>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Jacqui Clark</t>
  </si>
  <si>
    <t>Jacqueline.clark@rotherham.gov.uk</t>
  </si>
  <si>
    <t>Capacity is utilised by other LAs placing in the Rotherham Borough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</si>
</sst>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7"/>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4">
      <c r="A19" s="35"/>
      <c r="C19" s="2"/>
    </row>
    <row r="20" spans="1:3" x14ac:dyDescent="0.4">
      <c r="A20" s="37" t="s">
        <v>12</v>
      </c>
      <c r="C20" s="2"/>
    </row>
    <row r="21" spans="1:3" ht="60.5" x14ac:dyDescent="0.4">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68" zoomScale="80" zoomScaleNormal="80" workbookViewId="0">
      <selection activeCell="F81" sqref="F81"/>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78"/>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311</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9" t="s">
        <v>81</v>
      </c>
      <c r="B54" s="41" t="s">
        <v>82</v>
      </c>
      <c r="C54" s="28">
        <v>137</v>
      </c>
      <c r="D54" s="28">
        <v>127</v>
      </c>
      <c r="E54" s="28">
        <v>131</v>
      </c>
      <c r="F54" s="29"/>
    </row>
    <row r="55" spans="1:11" ht="15.5" x14ac:dyDescent="0.35">
      <c r="A55" s="80"/>
      <c r="B55" s="42" t="s">
        <v>83</v>
      </c>
      <c r="C55" s="28">
        <v>137</v>
      </c>
      <c r="D55" s="28">
        <v>127</v>
      </c>
      <c r="E55" s="28">
        <v>131</v>
      </c>
      <c r="F55" s="29"/>
    </row>
    <row r="56" spans="1:11" ht="15.5" x14ac:dyDescent="0.35">
      <c r="A56" s="81" t="s">
        <v>84</v>
      </c>
      <c r="B56" s="42" t="s">
        <v>82</v>
      </c>
      <c r="C56" s="28">
        <v>19</v>
      </c>
      <c r="D56" s="28">
        <v>19</v>
      </c>
      <c r="E56" s="28">
        <v>20</v>
      </c>
      <c r="F56" s="29"/>
    </row>
    <row r="57" spans="1:11" ht="15.5" x14ac:dyDescent="0.35">
      <c r="A57" s="82"/>
      <c r="B57" s="42" t="s">
        <v>83</v>
      </c>
      <c r="C57" s="28">
        <v>19</v>
      </c>
      <c r="D57" s="28">
        <v>19</v>
      </c>
      <c r="E57" s="28">
        <v>20</v>
      </c>
      <c r="F57" s="29"/>
    </row>
    <row r="58" spans="1:11" ht="15.5" x14ac:dyDescent="0.35">
      <c r="A58" s="81" t="s">
        <v>85</v>
      </c>
      <c r="B58" s="42" t="s">
        <v>82</v>
      </c>
      <c r="C58" s="28">
        <v>657</v>
      </c>
      <c r="D58" s="28">
        <v>701</v>
      </c>
      <c r="E58" s="28">
        <v>700</v>
      </c>
      <c r="F58" s="29"/>
    </row>
    <row r="59" spans="1:11" ht="15.5" x14ac:dyDescent="0.35">
      <c r="A59" s="82"/>
      <c r="B59" s="42" t="s">
        <v>83</v>
      </c>
      <c r="C59" s="28">
        <v>657</v>
      </c>
      <c r="D59" s="28">
        <v>701</v>
      </c>
      <c r="E59" s="28">
        <v>700</v>
      </c>
      <c r="F59" s="29"/>
    </row>
    <row r="60" spans="1:11" ht="15.5" x14ac:dyDescent="0.35">
      <c r="A60" s="81" t="s">
        <v>86</v>
      </c>
      <c r="B60" s="42" t="s">
        <v>82</v>
      </c>
      <c r="C60" s="28">
        <v>134</v>
      </c>
      <c r="D60" s="28">
        <v>142</v>
      </c>
      <c r="E60" s="28">
        <v>145</v>
      </c>
      <c r="F60" s="29"/>
    </row>
    <row r="61" spans="1:11" ht="15.5" x14ac:dyDescent="0.35">
      <c r="A61" s="82"/>
      <c r="B61" s="42" t="s">
        <v>83</v>
      </c>
      <c r="C61" s="28">
        <v>134</v>
      </c>
      <c r="D61" s="28">
        <v>142</v>
      </c>
      <c r="E61" s="28">
        <v>145</v>
      </c>
      <c r="F61" s="29"/>
    </row>
    <row r="62" spans="1:11" ht="15.5" x14ac:dyDescent="0.35">
      <c r="A62" s="79" t="s">
        <v>87</v>
      </c>
      <c r="B62" s="42" t="s">
        <v>82</v>
      </c>
      <c r="C62" s="28">
        <v>1420</v>
      </c>
      <c r="D62" s="28">
        <v>1478</v>
      </c>
      <c r="E62" s="28">
        <v>1522</v>
      </c>
      <c r="F62" s="29"/>
    </row>
    <row r="63" spans="1:11" ht="15.5" x14ac:dyDescent="0.35">
      <c r="A63" s="80"/>
      <c r="B63" s="42" t="s">
        <v>88</v>
      </c>
      <c r="C63" s="28">
        <v>657091.62368700001</v>
      </c>
      <c r="D63" s="28">
        <v>687108.34359399998</v>
      </c>
      <c r="E63" s="28">
        <v>707721</v>
      </c>
      <c r="F63" s="29"/>
    </row>
    <row r="64" spans="1:11" ht="15.5" x14ac:dyDescent="0.35">
      <c r="A64" s="79" t="s">
        <v>89</v>
      </c>
      <c r="B64" s="42" t="s">
        <v>82</v>
      </c>
      <c r="C64" s="28">
        <v>285</v>
      </c>
      <c r="D64" s="28">
        <v>330</v>
      </c>
      <c r="E64" s="28">
        <v>337</v>
      </c>
      <c r="F64" s="29"/>
    </row>
    <row r="65" spans="1:9" ht="15.5" x14ac:dyDescent="0.35">
      <c r="A65" s="80"/>
      <c r="B65" s="42" t="s">
        <v>88</v>
      </c>
      <c r="C65" s="28">
        <v>122240.88926500001</v>
      </c>
      <c r="D65" s="28">
        <v>148478.89012900001</v>
      </c>
      <c r="E65" s="28">
        <v>151448</v>
      </c>
      <c r="F65" s="29"/>
    </row>
    <row r="66" spans="1:9" ht="15.5" x14ac:dyDescent="0.35">
      <c r="A66" s="79" t="s">
        <v>90</v>
      </c>
      <c r="B66" s="42" t="s">
        <v>82</v>
      </c>
      <c r="C66" s="28">
        <v>97</v>
      </c>
      <c r="D66" s="28">
        <v>95</v>
      </c>
      <c r="E66" s="28">
        <v>98</v>
      </c>
      <c r="F66" s="29"/>
    </row>
    <row r="67" spans="1:9" ht="15.5" x14ac:dyDescent="0.35">
      <c r="A67" s="80"/>
      <c r="B67" s="42" t="s">
        <v>91</v>
      </c>
      <c r="C67" s="28">
        <v>97</v>
      </c>
      <c r="D67" s="28">
        <v>95</v>
      </c>
      <c r="E67" s="28">
        <v>98</v>
      </c>
      <c r="F67" s="29"/>
    </row>
    <row r="68" spans="1:9" ht="15.5" x14ac:dyDescent="0.35">
      <c r="A68" s="81" t="s">
        <v>92</v>
      </c>
      <c r="B68" s="42" t="s">
        <v>82</v>
      </c>
      <c r="C68" s="28">
        <v>9</v>
      </c>
      <c r="D68" s="28">
        <v>13</v>
      </c>
      <c r="E68" s="28">
        <v>14</v>
      </c>
      <c r="F68" s="29"/>
    </row>
    <row r="69" spans="1:9" ht="15.5" x14ac:dyDescent="0.35">
      <c r="A69" s="82"/>
      <c r="B69" s="42" t="s">
        <v>91</v>
      </c>
      <c r="C69" s="28">
        <v>9</v>
      </c>
      <c r="D69" s="28">
        <v>13</v>
      </c>
      <c r="E69" s="28">
        <v>14</v>
      </c>
      <c r="F69" s="29"/>
    </row>
    <row r="70" spans="1:9" ht="15.5" x14ac:dyDescent="0.35">
      <c r="A70" s="81" t="s">
        <v>93</v>
      </c>
      <c r="B70" s="42" t="s">
        <v>82</v>
      </c>
      <c r="C70" s="28">
        <v>194</v>
      </c>
      <c r="D70" s="28">
        <v>207</v>
      </c>
      <c r="E70" s="28">
        <v>233</v>
      </c>
      <c r="F70" s="30"/>
    </row>
    <row r="71" spans="1:9" ht="15.5" x14ac:dyDescent="0.35">
      <c r="A71" s="82"/>
      <c r="B71" s="42" t="s">
        <v>91</v>
      </c>
      <c r="C71" s="28">
        <v>194</v>
      </c>
      <c r="D71" s="28">
        <v>207</v>
      </c>
      <c r="E71" s="28">
        <v>233</v>
      </c>
      <c r="F71" s="29"/>
    </row>
    <row r="72" spans="1:9" ht="15.65" customHeight="1" x14ac:dyDescent="0.35">
      <c r="A72" s="75"/>
      <c r="B72" s="75"/>
      <c r="C72" s="75"/>
      <c r="D72" s="75"/>
      <c r="E72" s="75"/>
      <c r="F72" s="76"/>
      <c r="G72" s="76"/>
      <c r="H72" s="76"/>
      <c r="I72" s="76"/>
    </row>
    <row r="74" spans="1:9" ht="54" customHeight="1" x14ac:dyDescent="0.35">
      <c r="A74" s="68" t="s">
        <v>75</v>
      </c>
      <c r="B74" s="68" t="s">
        <v>94</v>
      </c>
      <c r="C74" s="67" t="s">
        <v>95</v>
      </c>
      <c r="D74" s="67" t="s">
        <v>96</v>
      </c>
      <c r="E74" s="67" t="s">
        <v>97</v>
      </c>
      <c r="F74" s="67" t="s">
        <v>80</v>
      </c>
    </row>
    <row r="75" spans="1:9" ht="62" x14ac:dyDescent="0.35">
      <c r="A75" s="79" t="s">
        <v>81</v>
      </c>
      <c r="B75" s="42" t="s">
        <v>98</v>
      </c>
      <c r="C75" s="28">
        <v>131</v>
      </c>
      <c r="D75" s="28">
        <v>100</v>
      </c>
      <c r="E75" s="74" t="s">
        <v>578</v>
      </c>
      <c r="F75" s="29"/>
    </row>
    <row r="76" spans="1:9" ht="62" x14ac:dyDescent="0.35">
      <c r="A76" s="80"/>
      <c r="B76" s="42" t="s">
        <v>99</v>
      </c>
      <c r="C76" s="28">
        <v>146</v>
      </c>
      <c r="D76" s="28">
        <v>90</v>
      </c>
      <c r="E76" s="74" t="s">
        <v>578</v>
      </c>
      <c r="F76" s="29"/>
    </row>
    <row r="77" spans="1:9" ht="46.5" x14ac:dyDescent="0.35">
      <c r="A77" s="81" t="s">
        <v>84</v>
      </c>
      <c r="B77" s="42" t="s">
        <v>98</v>
      </c>
      <c r="C77" s="28">
        <v>20</v>
      </c>
      <c r="D77" s="28">
        <v>100</v>
      </c>
      <c r="E77" s="74" t="s">
        <v>581</v>
      </c>
      <c r="F77" s="29" t="s">
        <v>584</v>
      </c>
    </row>
    <row r="78" spans="1:9" ht="46.5" x14ac:dyDescent="0.35">
      <c r="A78" s="82"/>
      <c r="B78" s="42" t="s">
        <v>99</v>
      </c>
      <c r="C78" s="28">
        <v>106</v>
      </c>
      <c r="D78" s="28">
        <v>19</v>
      </c>
      <c r="E78" s="74" t="s">
        <v>581</v>
      </c>
      <c r="F78" s="29" t="s">
        <v>584</v>
      </c>
    </row>
    <row r="79" spans="1:9" ht="46.5" x14ac:dyDescent="0.35">
      <c r="A79" s="81" t="s">
        <v>85</v>
      </c>
      <c r="B79" s="42" t="s">
        <v>98</v>
      </c>
      <c r="C79" s="28">
        <v>700</v>
      </c>
      <c r="D79" s="28">
        <v>100</v>
      </c>
      <c r="E79" s="74" t="s">
        <v>413</v>
      </c>
      <c r="F79" s="29"/>
    </row>
    <row r="80" spans="1:9" ht="46.5" x14ac:dyDescent="0.35">
      <c r="A80" s="82"/>
      <c r="B80" s="42" t="s">
        <v>99</v>
      </c>
      <c r="C80" s="28">
        <v>823</v>
      </c>
      <c r="D80" s="28">
        <v>84</v>
      </c>
      <c r="E80" s="74" t="s">
        <v>413</v>
      </c>
      <c r="F80" s="29"/>
    </row>
    <row r="81" spans="1:6" ht="46.5" x14ac:dyDescent="0.35">
      <c r="A81" s="81" t="s">
        <v>86</v>
      </c>
      <c r="B81" s="42" t="s">
        <v>98</v>
      </c>
      <c r="C81" s="28">
        <v>145</v>
      </c>
      <c r="D81" s="28">
        <v>100</v>
      </c>
      <c r="E81" s="74" t="s">
        <v>581</v>
      </c>
      <c r="F81" s="29" t="s">
        <v>584</v>
      </c>
    </row>
    <row r="82" spans="1:6" ht="46.5" x14ac:dyDescent="0.35">
      <c r="A82" s="82"/>
      <c r="B82" s="42" t="s">
        <v>99</v>
      </c>
      <c r="C82" s="28">
        <v>345</v>
      </c>
      <c r="D82" s="28">
        <v>42</v>
      </c>
      <c r="E82" s="74" t="s">
        <v>581</v>
      </c>
      <c r="F82" s="29" t="s">
        <v>584</v>
      </c>
    </row>
    <row r="83" spans="1:6" ht="62" x14ac:dyDescent="0.35">
      <c r="A83" s="79" t="s">
        <v>87</v>
      </c>
      <c r="B83" s="42" t="s">
        <v>98</v>
      </c>
      <c r="C83" s="28">
        <v>1522</v>
      </c>
      <c r="D83" s="28">
        <v>100</v>
      </c>
      <c r="E83" s="74" t="s">
        <v>578</v>
      </c>
      <c r="F83" s="29"/>
    </row>
    <row r="84" spans="1:6" ht="62" x14ac:dyDescent="0.35">
      <c r="A84" s="80"/>
      <c r="B84" s="42" t="s">
        <v>100</v>
      </c>
      <c r="C84" s="28">
        <v>1522</v>
      </c>
      <c r="D84" s="28">
        <v>100</v>
      </c>
      <c r="E84" s="74" t="s">
        <v>578</v>
      </c>
      <c r="F84" s="29"/>
    </row>
    <row r="85" spans="1:6" ht="62" x14ac:dyDescent="0.35">
      <c r="A85" s="79" t="s">
        <v>89</v>
      </c>
      <c r="B85" s="42" t="s">
        <v>98</v>
      </c>
      <c r="C85" s="28">
        <v>337</v>
      </c>
      <c r="D85" s="28">
        <v>100</v>
      </c>
      <c r="E85" s="74" t="s">
        <v>578</v>
      </c>
      <c r="F85" s="29"/>
    </row>
    <row r="86" spans="1:6" ht="62" x14ac:dyDescent="0.35">
      <c r="A86" s="80"/>
      <c r="B86" s="42" t="s">
        <v>100</v>
      </c>
      <c r="C86" s="28">
        <v>377</v>
      </c>
      <c r="D86" s="28">
        <v>100</v>
      </c>
      <c r="E86" s="74" t="s">
        <v>578</v>
      </c>
      <c r="F86" s="29"/>
    </row>
    <row r="87" spans="1:6" ht="62" x14ac:dyDescent="0.35">
      <c r="A87" s="79" t="s">
        <v>90</v>
      </c>
      <c r="B87" s="42" t="s">
        <v>98</v>
      </c>
      <c r="C87" s="28">
        <v>98</v>
      </c>
      <c r="D87" s="28">
        <v>96</v>
      </c>
      <c r="E87" s="74" t="s">
        <v>578</v>
      </c>
      <c r="F87" s="29"/>
    </row>
    <row r="88" spans="1:6" ht="62" x14ac:dyDescent="0.35">
      <c r="A88" s="80"/>
      <c r="B88" s="44" t="s">
        <v>101</v>
      </c>
      <c r="C88" s="28">
        <v>95</v>
      </c>
      <c r="D88" s="28">
        <v>100</v>
      </c>
      <c r="E88" s="74" t="s">
        <v>578</v>
      </c>
      <c r="F88" s="29"/>
    </row>
    <row r="89" spans="1:6" ht="62" x14ac:dyDescent="0.35">
      <c r="A89" s="81" t="s">
        <v>92</v>
      </c>
      <c r="B89" s="42" t="s">
        <v>98</v>
      </c>
      <c r="C89" s="28">
        <v>14</v>
      </c>
      <c r="D89" s="28">
        <v>93</v>
      </c>
      <c r="E89" s="74" t="s">
        <v>578</v>
      </c>
      <c r="F89" s="29"/>
    </row>
    <row r="90" spans="1:6" ht="62" x14ac:dyDescent="0.35">
      <c r="A90" s="82"/>
      <c r="B90" s="44" t="s">
        <v>101</v>
      </c>
      <c r="C90" s="28">
        <v>13</v>
      </c>
      <c r="D90" s="28">
        <v>100</v>
      </c>
      <c r="E90" s="74" t="s">
        <v>578</v>
      </c>
      <c r="F90" s="29"/>
    </row>
    <row r="91" spans="1:6" ht="46.5" x14ac:dyDescent="0.35">
      <c r="A91" s="81" t="s">
        <v>93</v>
      </c>
      <c r="B91" s="42" t="s">
        <v>98</v>
      </c>
      <c r="C91" s="28">
        <v>233</v>
      </c>
      <c r="D91" s="28">
        <v>96</v>
      </c>
      <c r="E91" s="74" t="s">
        <v>581</v>
      </c>
      <c r="F91" s="29"/>
    </row>
    <row r="92" spans="1:6" ht="46.5" x14ac:dyDescent="0.35">
      <c r="A92" s="82"/>
      <c r="B92" s="44" t="s">
        <v>101</v>
      </c>
      <c r="C92" s="28">
        <v>225</v>
      </c>
      <c r="D92" s="28">
        <v>100</v>
      </c>
      <c r="E92" s="74" t="s">
        <v>581</v>
      </c>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76 F78: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ht="14.65" x14ac:dyDescent="0.4">
      <c r="A21" t="s">
        <v>143</v>
      </c>
      <c r="B21" t="s">
        <v>144</v>
      </c>
    </row>
    <row r="22" spans="1:2" ht="14.65" x14ac:dyDescent="0.4">
      <c r="A22" t="s">
        <v>145</v>
      </c>
      <c r="B22" t="s">
        <v>146</v>
      </c>
    </row>
    <row r="23" spans="1:2" ht="14.65" x14ac:dyDescent="0.4">
      <c r="A23" t="s">
        <v>147</v>
      </c>
      <c r="B23" t="s">
        <v>148</v>
      </c>
    </row>
    <row r="24" spans="1:2" ht="14.65" x14ac:dyDescent="0.4">
      <c r="A24" t="s">
        <v>149</v>
      </c>
      <c r="B24" t="s">
        <v>150</v>
      </c>
    </row>
    <row r="25" spans="1:2" ht="14.65" x14ac:dyDescent="0.4">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Rotherham</v>
      </c>
      <c r="C5" t="str">
        <f>IF(ISBLANK('Capacity Template'!B42),"BLANK",INDEX('Source - LAs List'!$B$2:$B$154,MATCH('Capacity Template'!B42,'Source - LAs List'!$A$2:$A$154,0)))</f>
        <v>E08000018</v>
      </c>
      <c r="D5" t="str">
        <f>IF(ISBLANK('Capacity Template'!B47),"BLANK",'Capacity Template'!B47)</f>
        <v>Jacqui Clark</v>
      </c>
      <c r="E5" t="str">
        <f>IF(ISBLANK('Capacity Template'!B48),"BLANK",'Capacity Template'!B48)</f>
        <v>Jacqueline.clark@rotherham.gov.uk</v>
      </c>
      <c r="F5">
        <f>IF(ISBLANK(INDEX('Capacity Template'!$C$54:$C$71,1)),"BLANK",INDEX('Capacity Template'!$C$54:$C$71,1))</f>
        <v>137</v>
      </c>
      <c r="G5">
        <f>IF(ISBLANK(INDEX('Capacity Template'!$C$54:$C$71,2)),"BLANK",INDEX('Capacity Template'!$C$54:$C$71,2))</f>
        <v>137</v>
      </c>
      <c r="H5">
        <f>IF(ISBLANK(INDEX('Capacity Template'!$C$54:$C$71,3)),"BLANK",INDEX('Capacity Template'!$C$54:$C$71,3))</f>
        <v>19</v>
      </c>
      <c r="I5">
        <f>IF(ISBLANK(INDEX('Capacity Template'!$C$54:$C$71,4)),"BLANK",INDEX('Capacity Template'!$C$54:$C$71,4))</f>
        <v>19</v>
      </c>
      <c r="J5">
        <f>IF(ISBLANK(INDEX('Capacity Template'!$C$54:$C$71,5)),"BLANK",INDEX('Capacity Template'!$C$54:$C$71,5))</f>
        <v>657</v>
      </c>
      <c r="K5">
        <f>IF(ISBLANK(INDEX('Capacity Template'!$C$54:$C$71,6)),"BLANK",INDEX('Capacity Template'!$C$54:$C$71,6))</f>
        <v>657</v>
      </c>
      <c r="L5">
        <f>IF(ISBLANK(INDEX('Capacity Template'!$C$54:$C$71,7)),"BLANK",INDEX('Capacity Template'!$C$54:$C$71,7))</f>
        <v>134</v>
      </c>
      <c r="M5">
        <f>IF(ISBLANK(INDEX('Capacity Template'!$C$54:$C$71,8)),"BLANK",INDEX('Capacity Template'!$C$54:$C$71,8))</f>
        <v>134</v>
      </c>
      <c r="N5">
        <f>IF(ISBLANK(INDEX('Capacity Template'!$C$54:$C$71,9)),"BLANK",INDEX('Capacity Template'!$C$54:$C$71,9))</f>
        <v>1420</v>
      </c>
      <c r="O5">
        <f>IF(ISBLANK(INDEX('Capacity Template'!$C$54:$C$71,10)),"BLANK",INDEX('Capacity Template'!$C$54:$C$71,10))</f>
        <v>657091.62368700001</v>
      </c>
      <c r="P5">
        <f>IF(ISBLANK(INDEX('Capacity Template'!$C$54:$C$71,11)),"BLANK",INDEX('Capacity Template'!$C$54:$C$71,11))</f>
        <v>285</v>
      </c>
      <c r="Q5">
        <f>IF(ISBLANK(INDEX('Capacity Template'!$C$54:$C$71,12)),"BLANK",INDEX('Capacity Template'!$C$54:$C$71,12))</f>
        <v>122240.88926500001</v>
      </c>
      <c r="R5">
        <f>IF(ISBLANK(INDEX('Capacity Template'!$C$54:$C$71,13)),"BLANK",INDEX('Capacity Template'!$C$54:$C$71,13))</f>
        <v>97</v>
      </c>
      <c r="S5">
        <f>IF(ISBLANK(INDEX('Capacity Template'!$C$54:$C$71,14)),"BLANK",INDEX('Capacity Template'!$C$54:$C$71,14))</f>
        <v>97</v>
      </c>
      <c r="T5">
        <f>IF(ISBLANK(INDEX('Capacity Template'!$C$54:$C$71,15)),"BLANK",INDEX('Capacity Template'!$C$54:$C$71,15))</f>
        <v>9</v>
      </c>
      <c r="U5">
        <f>IF(ISBLANK(INDEX('Capacity Template'!$C$54:$C$71,16)),"BLANK",INDEX('Capacity Template'!$C$54:$C$71,16))</f>
        <v>9</v>
      </c>
      <c r="V5">
        <f>IF(ISBLANK(INDEX('Capacity Template'!$C$54:$C$71,17)),"BLANK",INDEX('Capacity Template'!$C$54:$C$71,17))</f>
        <v>194</v>
      </c>
      <c r="W5">
        <f>IF(ISBLANK(INDEX('Capacity Template'!$C$54:$C$71,18)),"BLANK",INDEX('Capacity Template'!$C$54:$C$71,18))</f>
        <v>194</v>
      </c>
      <c r="X5">
        <f>IF(ISBLANK(INDEX('Capacity Template'!$D$54:$D$71,1)),"BLANK",INDEX('Capacity Template'!$D$54:$D$71,1))</f>
        <v>127</v>
      </c>
      <c r="Y5">
        <f>IF(ISBLANK(INDEX('Capacity Template'!$D$54:$D$71,2)),"BLANK",INDEX('Capacity Template'!$D$54:$D$71,2))</f>
        <v>127</v>
      </c>
      <c r="Z5">
        <f>IF(ISBLANK(INDEX('Capacity Template'!$D$54:$D$71,3)),"BLANK",INDEX('Capacity Template'!$D$54:$D$71,3))</f>
        <v>19</v>
      </c>
      <c r="AA5">
        <f>IF(ISBLANK(INDEX('Capacity Template'!$D$54:$D$71,4)),"BLANK",INDEX('Capacity Template'!$D$54:$D$71,4))</f>
        <v>19</v>
      </c>
      <c r="AB5">
        <f>IF(ISBLANK(INDEX('Capacity Template'!$D$54:$D$71,5)),"BLANK",INDEX('Capacity Template'!$D$54:$D$71,5))</f>
        <v>701</v>
      </c>
      <c r="AC5">
        <f>IF(ISBLANK(INDEX('Capacity Template'!$D$54:$D$71,6)),"BLANK",INDEX('Capacity Template'!$D$54:$D$71,6))</f>
        <v>701</v>
      </c>
      <c r="AD5">
        <f>IF(ISBLANK(INDEX('Capacity Template'!$D$54:$D$71,7)),"BLANK",INDEX('Capacity Template'!$D$54:$D$71,7))</f>
        <v>142</v>
      </c>
      <c r="AE5">
        <f>IF(ISBLANK(INDEX('Capacity Template'!$D$54:$D$71,8)),"BLANK",INDEX('Capacity Template'!$D$54:$D$71,8))</f>
        <v>142</v>
      </c>
      <c r="AF5">
        <f>IF(ISBLANK(INDEX('Capacity Template'!$D$54:$D$71,9)),"BLANK",INDEX('Capacity Template'!$D$54:$D$71,9))</f>
        <v>1478</v>
      </c>
      <c r="AG5">
        <f>IF(ISBLANK(INDEX('Capacity Template'!$D$54:$D$71,10)),"BLANK",INDEX('Capacity Template'!$D$54:$D$71,10))</f>
        <v>687108.34359399998</v>
      </c>
      <c r="AH5">
        <f>IF(ISBLANK(INDEX('Capacity Template'!$D$54:$D$71,11)),"BLANK",INDEX('Capacity Template'!$D$54:$D$71,11))</f>
        <v>330</v>
      </c>
      <c r="AI5">
        <f>IF(ISBLANK(INDEX('Capacity Template'!$D$54:$D$71,12)),"BLANK",INDEX('Capacity Template'!$D$54:$D$71,12))</f>
        <v>148478.89012900001</v>
      </c>
      <c r="AJ5">
        <f>IF(ISBLANK(INDEX('Capacity Template'!$D$54:$D$71,13)),"BLANK",INDEX('Capacity Template'!$D$54:$D$71,13))</f>
        <v>95</v>
      </c>
      <c r="AK5">
        <f>IF(ISBLANK(INDEX('Capacity Template'!$D$54:$D$71,14)),"BLANK",INDEX('Capacity Template'!$D$54:$D$71,14))</f>
        <v>95</v>
      </c>
      <c r="AL5">
        <f>IF(ISBLANK(INDEX('Capacity Template'!$D$54:$D$71,15)),"BLANK",INDEX('Capacity Template'!$D$54:$D$71,15))</f>
        <v>13</v>
      </c>
      <c r="AM5">
        <f>IF(ISBLANK(INDEX('Capacity Template'!$D$54:$D$71,16)),"BLANK",INDEX('Capacity Template'!$D$54:$D$71,16))</f>
        <v>13</v>
      </c>
      <c r="AN5">
        <f>IF(ISBLANK(INDEX('Capacity Template'!$D$54:$D$71,17)),"BLANK",INDEX('Capacity Template'!$D$54:$D$71,17))</f>
        <v>207</v>
      </c>
      <c r="AO5">
        <f>IF(ISBLANK(INDEX('Capacity Template'!$D$54:$D$71,18)),"BLANK",INDEX('Capacity Template'!$D$54:$D$71,18))</f>
        <v>207</v>
      </c>
      <c r="AP5">
        <f>IF(ISBLANK(INDEX('Capacity Template'!$E$54:$E$71,1)),"BLANK",INDEX('Capacity Template'!$E$54:$E$71,1))</f>
        <v>131</v>
      </c>
      <c r="AQ5">
        <f>IF(ISBLANK(INDEX('Capacity Template'!$E$54:$E$71,2)),"BLANK",INDEX('Capacity Template'!$E$54:$E$71,2))</f>
        <v>131</v>
      </c>
      <c r="AR5">
        <f>IF(ISBLANK(INDEX('Capacity Template'!$E$54:$E$71,3)),"BLANK",INDEX('Capacity Template'!$E$54:$E$71,3))</f>
        <v>20</v>
      </c>
      <c r="AS5">
        <f>IF(ISBLANK(INDEX('Capacity Template'!$E$54:$E$71,4)),"BLANK",INDEX('Capacity Template'!$E$54:$E$71,4))</f>
        <v>20</v>
      </c>
      <c r="AT5">
        <f>IF(ISBLANK(INDEX('Capacity Template'!$E$54:$E$71,5)),"BLANK",INDEX('Capacity Template'!$E$54:$E$71,5))</f>
        <v>700</v>
      </c>
      <c r="AU5">
        <f>IF(ISBLANK(INDEX('Capacity Template'!$E$54:$E$71,6)),"BLANK",INDEX('Capacity Template'!$E$54:$E$71,6))</f>
        <v>700</v>
      </c>
      <c r="AV5">
        <f>IF(ISBLANK(INDEX('Capacity Template'!$E$54:$E$71,7)),"BLANK",INDEX('Capacity Template'!$E$54:$E$71,7))</f>
        <v>145</v>
      </c>
      <c r="AW5">
        <f>IF(ISBLANK(INDEX('Capacity Template'!$E$54:$E$71,8)),"BLANK",INDEX('Capacity Template'!$E$54:$E$71,8))</f>
        <v>145</v>
      </c>
      <c r="AX5">
        <f>IF(ISBLANK(INDEX('Capacity Template'!$E$54:$E$71,9)),"BLANK",INDEX('Capacity Template'!$E$54:$E$71,9))</f>
        <v>1522</v>
      </c>
      <c r="AY5">
        <f>IF(ISBLANK(INDEX('Capacity Template'!$E$54:$E$71,10)),"BLANK",INDEX('Capacity Template'!$E$54:$E$71,10))</f>
        <v>707721</v>
      </c>
      <c r="AZ5">
        <f>IF(ISBLANK(INDEX('Capacity Template'!$E$54:$E$71,11)),"BLANK",INDEX('Capacity Template'!$E$54:$E$71,11))</f>
        <v>337</v>
      </c>
      <c r="BA5">
        <f>IF(ISBLANK(INDEX('Capacity Template'!$E$54:$E$71,12)),"BLANK",INDEX('Capacity Template'!$E$54:$E$71,12))</f>
        <v>151448</v>
      </c>
      <c r="BB5">
        <f>IF(ISBLANK(INDEX('Capacity Template'!$E$54:$E$71,13)),"BLANK",INDEX('Capacity Template'!$E$54:$E$71,13))</f>
        <v>98</v>
      </c>
      <c r="BC5">
        <f>IF(ISBLANK(INDEX('Capacity Template'!$E$54:$E$71,14)),"BLANK",INDEX('Capacity Template'!$E$54:$E$71,14))</f>
        <v>98</v>
      </c>
      <c r="BD5">
        <f>IF(ISBLANK(INDEX('Capacity Template'!$E$54:$E$71,15)),"BLANK",INDEX('Capacity Template'!$E$54:$E$71,15))</f>
        <v>14</v>
      </c>
      <c r="BE5">
        <f>IF(ISBLANK(INDEX('Capacity Template'!$E$54:$E$71,16)),"BLANK",INDEX('Capacity Template'!$E$54:$E$71,16))</f>
        <v>14</v>
      </c>
      <c r="BF5">
        <f>IF(ISBLANK(INDEX('Capacity Template'!$E$54:$E$71,17)),"BLANK",INDEX('Capacity Template'!$E$54:$E$71,17))</f>
        <v>233</v>
      </c>
      <c r="BG5">
        <f>IF(ISBLANK(INDEX('Capacity Template'!$E$54:$E$71,18)),"BLANK",INDEX('Capacity Template'!$E$54:$E$71,18))</f>
        <v>233</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131</v>
      </c>
      <c r="CA5">
        <f>IF(ISBLANK(INDEX('Capacity Template'!$C$75:$C$92,2)),"BLANK",INDEX('Capacity Template'!$C$75:$C$92,2))</f>
        <v>146</v>
      </c>
      <c r="CB5">
        <f>IF(ISBLANK(INDEX('Capacity Template'!$C$75:$C$92,3)),"BLANK",INDEX('Capacity Template'!$C$75:$C$92,3))</f>
        <v>20</v>
      </c>
      <c r="CC5">
        <f>IF(ISBLANK(INDEX('Capacity Template'!$C$75:$C$92,4)),"BLANK",INDEX('Capacity Template'!$C$75:$C$92,4))</f>
        <v>106</v>
      </c>
      <c r="CD5">
        <f>IF(ISBLANK(INDEX('Capacity Template'!$C$75:$C$92,5)),"BLANK",INDEX('Capacity Template'!$C$75:$C$92,5))</f>
        <v>700</v>
      </c>
      <c r="CE5">
        <f>IF(ISBLANK(INDEX('Capacity Template'!$C$75:$C$92,6)),"BLANK",INDEX('Capacity Template'!$C$75:$C$92,6))</f>
        <v>823</v>
      </c>
      <c r="CF5">
        <f>IF(ISBLANK(INDEX('Capacity Template'!$C$75:$C$92,7)),"BLANK",INDEX('Capacity Template'!$C$75:$C$92,7))</f>
        <v>145</v>
      </c>
      <c r="CG5">
        <f>IF(ISBLANK(INDEX('Capacity Template'!$C$75:$C$92,8)),"BLANK",INDEX('Capacity Template'!$C$75:$C$92,8))</f>
        <v>345</v>
      </c>
      <c r="CH5">
        <f>IF(ISBLANK(INDEX('Capacity Template'!$C$75:$C$92,9)),"BLANK",INDEX('Capacity Template'!$C$75:$C$92,9))</f>
        <v>1522</v>
      </c>
      <c r="CI5">
        <f>IF(ISBLANK(INDEX('Capacity Template'!$C$75:$C$92,10)),"BLANK",INDEX('Capacity Template'!$C$75:$C$92,10))</f>
        <v>1522</v>
      </c>
      <c r="CJ5">
        <f>IF(ISBLANK(INDEX('Capacity Template'!$C$75:$C$92,11)),"BLANK",INDEX('Capacity Template'!$C$75:$C$92,11))</f>
        <v>337</v>
      </c>
      <c r="CK5">
        <f>IF(ISBLANK(INDEX('Capacity Template'!$C$75:$C$92,12)),"BLANK",INDEX('Capacity Template'!$C$75:$C$92,12))</f>
        <v>377</v>
      </c>
      <c r="CL5">
        <f>IF(ISBLANK(INDEX('Capacity Template'!$C$75:$C$92,13)),"BLANK",INDEX('Capacity Template'!$C$75:$C$92,13))</f>
        <v>98</v>
      </c>
      <c r="CM5">
        <f>IF(ISBLANK(INDEX('Capacity Template'!$C$75:$C$92,14)),"BLANK",INDEX('Capacity Template'!$C$75:$C$92,14))</f>
        <v>95</v>
      </c>
      <c r="CN5">
        <f>IF(ISBLANK(INDEX('Capacity Template'!$C$75:$C$92,15)),"BLANK",INDEX('Capacity Template'!$C$75:$C$92,15))</f>
        <v>14</v>
      </c>
      <c r="CO5">
        <f>IF(ISBLANK(INDEX('Capacity Template'!$C$75:$C$92,16)),"BLANK",INDEX('Capacity Template'!$C$75:$C$92,16))</f>
        <v>13</v>
      </c>
      <c r="CP5">
        <f>IF(ISBLANK(INDEX('Capacity Template'!$C$75:$C$92,17)),"BLANK",INDEX('Capacity Template'!$C$75:$C$92,17))</f>
        <v>233</v>
      </c>
      <c r="CQ5">
        <f>IF(ISBLANK(INDEX('Capacity Template'!$C$75:$C$92,18)),"BLANK",INDEX('Capacity Template'!$C$75:$C$92,18))</f>
        <v>225</v>
      </c>
      <c r="CR5">
        <f>IF(ISBLANK(INDEX('Capacity Template'!$D$75:$D$92,1)),"BLANK",INDEX('Capacity Template'!$D$75:$D$92,1))</f>
        <v>100</v>
      </c>
      <c r="CS5">
        <f>IF(ISBLANK(INDEX('Capacity Template'!$D$75:$D$92,2)),"BLANK",INDEX('Capacity Template'!$D$75:$D$92,2))</f>
        <v>90</v>
      </c>
      <c r="CT5">
        <f>IF(ISBLANK(INDEX('Capacity Template'!$D$75:$D$92,3)),"BLANK",INDEX('Capacity Template'!$D$75:$D$92,3))</f>
        <v>100</v>
      </c>
      <c r="CU5">
        <f>IF(ISBLANK(INDEX('Capacity Template'!$D$75:$D$92,4)),"BLANK",INDEX('Capacity Template'!$D$75:$D$92,4))</f>
        <v>19</v>
      </c>
      <c r="CV5">
        <f>IF(ISBLANK(INDEX('Capacity Template'!$D$75:$D$92,5)),"BLANK",INDEX('Capacity Template'!$D$75:$D$92,5))</f>
        <v>100</v>
      </c>
      <c r="CW5">
        <f>IF(ISBLANK(INDEX('Capacity Template'!$D$75:$D$92,6)),"BLANK",INDEX('Capacity Template'!$D$75:$D$92,6))</f>
        <v>84</v>
      </c>
      <c r="CX5">
        <f>IF(ISBLANK(INDEX('Capacity Template'!$D$75:$D$92,7)),"BLANK",INDEX('Capacity Template'!$D$75:$D$92,7))</f>
        <v>100</v>
      </c>
      <c r="CY5">
        <f>IF(ISBLANK(INDEX('Capacity Template'!$D$75:$D$92,8)),"BLANK",INDEX('Capacity Template'!$D$75:$D$92,8))</f>
        <v>42</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96</v>
      </c>
      <c r="DE5">
        <f>IF(ISBLANK(INDEX('Capacity Template'!$D$75:$D$92,14)),"BLANK",INDEX('Capacity Template'!$D$75:$D$92,14))</f>
        <v>100</v>
      </c>
      <c r="DF5">
        <f>IF(ISBLANK(INDEX('Capacity Template'!$D$75:$D$92,15)),"BLANK",INDEX('Capacity Template'!$D$75:$D$92,15))</f>
        <v>93</v>
      </c>
      <c r="DG5">
        <f>IF(ISBLANK(INDEX('Capacity Template'!$D$75:$D$92,16)),"BLANK",INDEX('Capacity Template'!$D$75:$D$92,16))</f>
        <v>100</v>
      </c>
      <c r="DH5">
        <f>IF(ISBLANK(INDEX('Capacity Template'!$D$75:$D$92,17)),"BLANK",INDEX('Capacity Template'!$D$75:$D$92,17))</f>
        <v>96</v>
      </c>
      <c r="DI5">
        <f>IF(ISBLANK(INDEX('Capacity Template'!$D$75:$D$92,18)),"BLANK",INDEX('Capacity Template'!$D$75:$D$92,18))</f>
        <v>100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A - Capacity situation means most people have to wait for support and / or receive alternative support.</v>
      </c>
      <c r="DM5" t="str">
        <f>IF(ISBLANK(INDEX('Capacity Template'!$E$75:$E$92,4)),"BLANK",INDEX('Capacity Template'!$E$75:$E$92,4))</f>
        <v>A - Capacity situation means most people have to wait for support and / or receive alternative support.</v>
      </c>
      <c r="DN5" t="str">
        <f>IF(ISBLANK(INDEX('Capacity Template'!$E$75:$E$92,5)),"BLANK",INDEX('Capacity Template'!$E$75:$E$92,5))</f>
        <v>E - Capacity situation means there is 'over-supply' and choice for people accessing support and commissioners.</v>
      </c>
      <c r="DO5" t="str">
        <f>IF(ISBLANK(INDEX('Capacity Template'!$E$75:$E$92,6)),"BLANK",INDEX('Capacity Template'!$E$75:$E$92,6))</f>
        <v>E - Capacity situation means there is 'over-supply' and choice for people accessing support and commissioners.</v>
      </c>
      <c r="DP5" t="str">
        <f>IF(ISBLANK(INDEX('Capacity Template'!$E$75:$E$92,7)),"BLANK",INDEX('Capacity Template'!$E$75:$E$92,7))</f>
        <v>A - Capacity situation means most people have to wait for support and / or receive alternative support.</v>
      </c>
      <c r="DQ5" t="str">
        <f>IF(ISBLANK(INDEX('Capacity Template'!$E$75:$E$92,8)),"BLANK",INDEX('Capacity Template'!$E$75:$E$92,8))</f>
        <v>A - Capacity situation means most people have to wait for support and / or receive alternative support.</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Capacity is utilised by other LAs placing in the Rotherham Borough</v>
      </c>
      <c r="EE5" t="str">
        <f>IF(ISBLANK(INDEX('Capacity Template'!$F$75:$F$92,4)),"BLANK",INDEX('Capacity Template'!$F$75:$F$92,4))</f>
        <v>Capacity is utilised by other LAs placing in the Rotherham Borough</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Capacity is utilised by other LAs placing in the Rotherham Borough</v>
      </c>
      <c r="EI5" t="str">
        <f>IF(ISBLANK(INDEX('Capacity Template'!$F$75:$F$92,8)),"BLANK",INDEX('Capacity Template'!$F$75:$F$92,8))</f>
        <v>Capacity is utilised by other LAs placing in the Rotherham Borough</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2023-09-04T14:11:26Z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