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3" documentId="8_{22BED3E6-9897-4E08-8A3D-A9EF843FD99A}" xr6:coauthVersionLast="47" xr6:coauthVersionMax="47" xr10:uidLastSave="{0BEAF32A-C61B-497D-B835-BA01E9D37580}"/>
  <bookViews>
    <workbookView xWindow="-108" yWindow="-108" windowWidth="23256" windowHeight="12576"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<sst xmlns="http://schemas.openxmlformats.org/spreadsheetml/2006/main" count="428" uniqueCount="404">
  <si>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</si>
  <si>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</si>
  <si>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</si>
  <si>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</si>
  <si>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</si>
  <si>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</si>
  <si>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</si>
  <si>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</si>
  <si>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</si>
  <si>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</si>
  <si>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</si>
  <si>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</si>
  <si>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</si>
  <si>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</si>
  <si>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</si>
  <si>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</si>
  <si>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</si>
  <si>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</si>
  <si>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</si>
  <si>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</si>
  <si>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</si>
  <si>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</si>
  <si>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</si>
  <si>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</si>
  <si>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</si>
  <si>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</si>
  <si>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</si>
  <si>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</si>
  <si>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</si>
  <si>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</si>
  <si>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</si>
  <si>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</si>
  <si>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</si>
  <si>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</si>
  <si>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</si>
  <si>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</si>
  <si>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</si>
  <si>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</si>
  <si>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</si>
  <si>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</si>
  <si>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</si>
  <si>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</si>
  <si>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</si>
  <si>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</si>
  <si>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</si>
  <si>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</si>
  <si>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</si>
  <si>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</si>
  <si>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</si>
  <si>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</si>
  <si>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</si>
  <si>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</si>
  <si>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</si>
  <si>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</si>
  <si>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</si>
  <si>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</si>
  <si>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</si>
  <si>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</si>
  <si>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</si>
  <si>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</si>
  <si>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</si>
  <si>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</si>
  <si>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</si>
  <si>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</si>
  <si>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</si>
  <si>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</si>
  <si>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</si>
  <si>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</si>
  <si>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</si>
  <si>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</si>
  <si>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</si>
  <si>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</si>
  <si>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</si>
  <si>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</si>
  <si>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</si>
  <si>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</si>
  <si>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</si>
  <si>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</si>
  <si>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</si>
  <si>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</si>
  <si>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</si>
  <si>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</si>
  <si>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</si>
  <si>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</si>
  <si>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</si>
  <si>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</si>
  <si>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</si>
  <si>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</si>
  <si>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</si>
  <si>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</si>
  <si>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</si>
  <si>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</si>
  <si>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</si>
  <si>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</si>
  <si>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</si>
  <si>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</si>
  <si>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</si>
  <si>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</si>
  <si>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</si>
  <si>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</si>
  <si>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</si>
  <si>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</si>
  <si>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</si>
  <si>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</si>
  <si>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</si>
  <si>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</si>
  <si>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</si>
  <si>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</si>
  <si>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</si>
  <si>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</si>
  <si>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</si>
  <si>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</si>
  <si>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</si>
  <si>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</si>
  <si>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</si>
  <si>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</si>
  <si>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</si>
  <si>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</si>
  <si>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</si>
  <si>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</si>
  <si>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</si>
  <si>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</si>
  <si>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</si>
  <si>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</si>
  <si>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</si>
  <si>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</si>
  <si>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</si>
  <si>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</si>
  <si>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</si>
  <si>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</si>
  <si>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</si>
  <si>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</si>
  <si>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</si>
  <si>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</si>
  <si>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</si>
  <si>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</si>
  <si>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</si>
  <si>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</si>
  <si>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</si>
  <si>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</si>
  <si>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</si>
  <si>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</si>
  <si>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</si>
  <si>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</si>
  <si>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</si>
  <si>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</si>
  <si>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</si>
  <si>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</si>
  <si>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</si>
  <si>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</si>
  <si>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</si>
  <si>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</si>
  <si>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</si>
  <si>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</si>
  <si>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</si>
  <si>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</si>
  <si>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</si>
  <si>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</si>
  <si>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</si>
  <si>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</si>
  <si>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</si>
  <si>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</si>
  <si>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</si>
  <si>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</si>
  <si>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</si>
  <si>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</si>
  <si>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</si>
  <si>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</si>
  <si>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</si>
  <si>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</si>
  <si>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</si>
  <si>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</si>
  <si>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</si>
  <si>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</si>
  <si>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</si>
  <si>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</si>
  <si>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</si>
  <si>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</si>
  <si>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</si>
  <si>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</si>
  <si>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</si>
  <si>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</si>
  <si>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</si>
  <si>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</si>
  <si>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</si>
  <si>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</si>
  <si>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</si>
  <si>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</si>
  <si>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</si>
  <si>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</si>
  <si>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</si>
  <si>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</si>
  <si>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</si>
  <si>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</si>
  <si>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</si>
  <si>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</si>
  <si>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</si>
  <si>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</si>
  <si>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</si>
  <si>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</si>
  <si>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</si>
  <si>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</si>
  <si>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</si>
  <si>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</si>
  <si>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</si>
  <si>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</si>
  <si>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</si>
  <si>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</si>
  <si>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</si>
  <si>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</si>
  <si>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</si>
  <si>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</si>
  <si>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</si>
  <si>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</si>
  <si>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</si>
  <si>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</si>
  <si>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</si>
  <si>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</si>
  <si>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</si>
  <si>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</si>
  <si>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</si>
  <si>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</si>
  <si>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</si>
  <si>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</si>
  <si>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</si>
  <si>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</si>
  <si>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</si>
  <si>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</si>
  <si>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</si>
  <si>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</si>
  <si>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</si>
  <si>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</si>
  <si>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</si>
  <si>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</si>
  <si>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</si>
  <si>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</si>
  <si>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</si>
  <si>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</si>
  <si>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</si>
  <si>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</si>
  <si>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</si>
  <si>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</si>
  <si>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</si>
  <si>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</si>
  <si>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</si>
  <si>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</si>
  <si>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</si>
  <si>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</si>
  <si>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</si>
  <si>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</si>
  <si>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</si>
  <si>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</si>
  <si>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</si>
  <si>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</si>
  <si>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</si>
  <si>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</si>
  <si>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</si>
  <si>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</si>
  <si>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</si>
  <si>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</si>
  <si>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</si>
  <si>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</si>
  <si>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</si>
  <si>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</si>
  <si>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</si>
  <si>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</si>
  <si>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</si>
  <si>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</si>
  <si>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</si>
  <si>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</si>
  <si>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</si>
  <si>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</si>
  <si>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</si>
  <si>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</si>
  <si>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</si>
  <si>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</si>
  <si>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</si>
  <si>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</si>
  <si>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</si>
  <si>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</si>
  <si>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</si>
  <si>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</si>
  <si>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</si>
  <si>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</si>
  <si>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</si>
  <si>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</si>
  <si>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</si>
  <si>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</si>
  <si>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</si>
  <si>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</si>
  <si>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</si>
  <si>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</si>
  <si>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</si>
  <si>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</si>
  <si>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</si>
  <si>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</si>
  <si>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</si>
  <si>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</si>
  <si>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</si>
  <si>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</si>
  <si>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</si>
  <si>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</si>
  <si>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</si>
  <si>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</si>
  <si>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</si>
  <si>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</si>
  <si>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</si>
  <si>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</si>
  <si>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</si>
  <si>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</si>
  <si>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</si>
  <si>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</si>
  <si>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</si>
  <si>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</si>
  <si>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</si>
  <si>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</si>
  <si>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</si>
  <si>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</si>
  <si>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</si>
  <si>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</si>
  <si>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</si>
  <si>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</si>
  <si>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</si>
  <si>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</si>
  <si>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</si>
  <si>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</si>
  <si>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</si>
  <si>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</si>
  <si>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</si>
  <si>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</si>
  <si>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</si>
  <si>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</si>
  <si>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</si>
  <si>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</si>
  <si>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</si>
  <si>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</si>
  <si>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</si>
  <si>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</si>
  <si>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</si>
  <si>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</si>
  <si>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</si>
  <si>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</si>
  <si>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</si>
  <si>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</si>
  <si>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</si>
  <si>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</si>
  <si>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</si>
  <si>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</si>
  <si>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</si>
  <si>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</si>
  <si>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</si>
  <si>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</si>
  <si>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</si>
  <si>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</si>
  <si>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</si>
  <si>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</si>
  <si>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</si>
  <si>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</si>
  <si>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</si>
  <si>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</si>
  <si>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</si>
  <si>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</si>
  <si>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</si>
  <si>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</si>
  <si>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</si>
  <si>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</si>
  <si>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</si>
  <si>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</si>
  <si>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</si>
  <si>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</si>
  <si>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</si>
  <si>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</si>
  <si>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</si>
  <si>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</si>
  <si>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</si>
  <si>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</si>
  <si>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</si>
  <si>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</si>
  <si>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</si>
  <si>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</si>
  <si>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</si>
  <si>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</si>
  <si>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</si>
  <si>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</si>
  <si>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</si>
  <si>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</si>
  <si>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</si>
  <si>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</si>
  <si>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</si>
  <si>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</si>
  <si>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</si>
  <si>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</si>
  <si>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</si>
  <si>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</si>
  <si>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</si>
  <si>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</si>
  <si>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</si>
  <si>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</si>
  <si>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</si>
  <si>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</si>
  <si>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Dan Fisher</t>
  </si>
  <si>
    <t>dan.fisher2@croydon.gov.uk</t>
  </si>
  <si>
    <t>The Council have developed their capacity plans in line with NHS Winter plans. The South West London ICB have pulled together a full system plan for the winter which includes plans from:-
•	ICB
•	Acute &amp; Specialist
•	Children &amp; Young People
•	Community &amp; Integrated Care
•	Ambulance
•	Primary Care
•	Mental Health Pathways
•	Local Authority &amp; Social Care
The plans work alongside the Adult Social Care Discharge Fund plans and ICB Winter Funding plans. Croydon is also one of six national pilot sites under the ‘Frontrunner’ programme and our plans are linked into this around reducing length of stay and reabling/keeping people at home post discharge. There are other plans within these funding areas around increasing staffing levels and step down beds to name a few.
Therefore the below plans support this:-
•	Shared Lives- Increase capacity within the market by increasing rates of pay to support the NHS Winter Plan
•	Reablement- Increase the available and skilled workforce for reablement services to support pathway 1 discharges and also community step ups to prevent hospital admissions
•	Growing Occupational Therapy Workforce- Growing the workforce is a key South West London staffing priority. This funding will support growing this key workforce issue will help the NHS plan for both acute and community referrals.
•	Extra Care- Increasing rates of pay to retain the existing workforce and recruit new staff. This will mean that we can support to fill all the current voids in the market by having a full workforce.
•	Floating Support Service- There is a shortfall in the amount of floating support services around Supported Living and other forms of independent living. This funding will increase the amount of hours available from commissioned services to support pathway 1 discharges</t>
  </si>
  <si>
    <t>The Council set out its capacity plans in the previous submission where assessment of capacity is which is shown below in summary(Poor, Fair, Good:-
•	Nursing- Fair
•	Residential- Fair
•	Home Care- Good
•	Extra Care- Fair
•	Supported Living- Fair
To supplement this the additional funding will focus on the below areas in line with our capacity assumptions. The Council are clear on the current workforce issues 
•	Shared Lives- Increasing rates of pay for shared lives carers. There are issues with recruiting and retaining staff. We have a waiting list for carers and staffing exiting. The funding will retain and recruit new staff.
•	Reablement- Whilst we have good capacity for Home Care there is a specific shortfall on good early intervention in homecare, prevent hospital re-admissions and prevent admission. This will support with increased trained workforce and recruiting specific staffing to reable before moving on to long term care needs.
•	Growing Occupational Therapy Workforce- There is a significant shortfall of Occupational Therapists within South West London. This is to commission the South London Partnership on a project to grow the OT workforce and in line with the South London Workforce Recruitment &amp; Retention Strategy in a co-ordinated approach.
•	Extra Care- As in line with Shared Lives there is significant risk in recruiting and retaining staff as staff being paid at London Living Wage. This will help increase and retain the workforce in this key area and will represent a % increase in pay for staffing.
•	Floating Support Service- There is a shortfall in the amount of floating support services around Supported Living and other forms of independent living. This funding will increase the amount of hours available from commissioned services and increased wages to staff employed.
•	Increased Care Fees- The Council has committed to increase care fees to care providers by £11.2m in 2023/204. This is the largest amount that the Council has agreed to increase care fees. By this increase will help support providers retaining staff with a clear expectation from care providers to increase rates of pay by paying at least the London Living Wage and National Minimum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</si>
</sst>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zoomScaleNormal="100" workbookViewId="0">
      <selection activeCell="C8" sqref="C8"/>
    </sheetView>
  </sheetViews>
  <sheetFormatPr defaultRowHeight="14.4" x14ac:dyDescent="0.3"/>
  <cols>
    <col min="1" max="1" width="120.77734375" style="1" customWidth="1"/>
    <col min="2" max="2" width="0" style="1" hidden="1" customWidth="1"/>
    <col min="3" max="3" width="41.21875" style="1" customWidth="1"/>
    <col min="4" max="64" width="9.21875" style="1"/>
  </cols>
  <sheetData>
    <row r="1" spans="1:13" s="2" customFormat="1" ht="15.6" x14ac:dyDescent="0.3">
      <c r="A1" s="3" t="s">
        <v>389</v>
      </c>
    </row>
    <row r="2" spans="1:13" x14ac:dyDescent="0.3">
      <c r="A2" s="28"/>
      <c r="C2" s="28"/>
      <c r="D2" s="28"/>
      <c r="E2" s="28"/>
      <c r="F2" s="28"/>
      <c r="G2" s="28"/>
      <c r="H2" s="28"/>
      <c r="I2" s="28"/>
      <c r="J2" s="28"/>
      <c r="K2" s="28"/>
      <c r="L2" s="28"/>
      <c r="M2" s="28"/>
    </row>
    <row r="3" spans="1:13" ht="15.6" x14ac:dyDescent="0.3">
      <c r="A3" s="4" t="s">
        <v>0</v>
      </c>
      <c r="C3" s="28"/>
      <c r="D3" s="28"/>
      <c r="E3" s="28"/>
      <c r="F3" s="28"/>
      <c r="G3" s="28"/>
      <c r="H3" s="28"/>
      <c r="I3" s="28"/>
      <c r="J3" s="28"/>
      <c r="K3" s="28"/>
      <c r="L3" s="28"/>
      <c r="M3" s="28"/>
    </row>
    <row r="4" spans="1:13" x14ac:dyDescent="0.3">
      <c r="C4" s="28"/>
      <c r="D4" s="28"/>
      <c r="E4" s="28"/>
      <c r="F4" s="28"/>
      <c r="G4" s="28"/>
      <c r="H4" s="28"/>
      <c r="I4" s="28"/>
      <c r="J4" s="28"/>
      <c r="K4" s="28"/>
      <c r="L4" s="28"/>
      <c r="M4" s="28"/>
    </row>
    <row r="5" spans="1:13" ht="76.5" customHeight="1" x14ac:dyDescent="0.3">
      <c r="A5" s="42" t="s">
        <v>384</v>
      </c>
      <c r="C5" s="28"/>
      <c r="D5" s="28"/>
      <c r="E5" s="28"/>
      <c r="F5" s="28"/>
      <c r="G5" s="28"/>
      <c r="H5" s="28"/>
      <c r="I5" s="28"/>
      <c r="J5" s="28"/>
      <c r="K5" s="28"/>
      <c r="L5" s="28"/>
      <c r="M5" s="28"/>
    </row>
    <row r="6" spans="1:13" ht="15.6" x14ac:dyDescent="0.3">
      <c r="A6" s="29" t="s">
        <v>379</v>
      </c>
      <c r="C6" s="28"/>
      <c r="D6" s="28"/>
      <c r="E6" s="28"/>
      <c r="F6" s="28"/>
      <c r="G6" s="28"/>
      <c r="H6" s="28"/>
      <c r="I6" s="28"/>
      <c r="J6" s="28"/>
      <c r="K6" s="28"/>
      <c r="L6" s="28"/>
      <c r="M6" s="28"/>
    </row>
    <row r="7" spans="1:13" x14ac:dyDescent="0.3">
      <c r="A7" s="5"/>
      <c r="C7" s="28"/>
      <c r="D7" s="28"/>
      <c r="E7" s="28"/>
      <c r="F7" s="28"/>
      <c r="G7" s="28"/>
      <c r="H7" s="28"/>
      <c r="I7" s="28"/>
      <c r="J7" s="28"/>
      <c r="K7" s="28"/>
      <c r="L7" s="28"/>
      <c r="M7" s="28"/>
    </row>
    <row r="8" spans="1:13" ht="46.5" customHeight="1" x14ac:dyDescent="0.3">
      <c r="A8" s="43" t="s">
        <v>399</v>
      </c>
      <c r="C8" s="28"/>
      <c r="D8" s="28"/>
      <c r="E8" s="28"/>
      <c r="F8" s="28"/>
      <c r="G8" s="28"/>
      <c r="H8" s="28"/>
      <c r="I8" s="28"/>
      <c r="J8" s="28"/>
      <c r="K8" s="28"/>
      <c r="L8" s="28"/>
      <c r="M8" s="28"/>
    </row>
    <row r="9" spans="1:13" x14ac:dyDescent="0.3">
      <c r="A9" s="44"/>
      <c r="C9" s="28"/>
      <c r="D9" s="28"/>
      <c r="E9" s="28"/>
      <c r="F9" s="28"/>
      <c r="G9" s="28"/>
      <c r="H9" s="28"/>
      <c r="I9" s="28"/>
      <c r="J9" s="28"/>
      <c r="K9" s="28"/>
      <c r="L9" s="28"/>
      <c r="M9" s="28"/>
    </row>
    <row r="10" spans="1:13" ht="46.5" customHeight="1" x14ac:dyDescent="0.3">
      <c r="A10" s="43" t="s">
        <v>393</v>
      </c>
      <c r="C10" s="28"/>
      <c r="D10" s="28"/>
      <c r="E10" s="28"/>
      <c r="F10" s="28"/>
      <c r="G10" s="28"/>
      <c r="H10" s="28"/>
      <c r="I10" s="28"/>
      <c r="J10" s="28"/>
      <c r="K10" s="28"/>
      <c r="L10" s="28"/>
      <c r="M10" s="28"/>
    </row>
    <row r="11" spans="1:13" x14ac:dyDescent="0.3">
      <c r="A11" s="44"/>
      <c r="C11" s="28"/>
      <c r="D11" s="28"/>
      <c r="E11" s="28"/>
      <c r="F11" s="28"/>
      <c r="G11" s="28"/>
      <c r="H11" s="28"/>
      <c r="I11" s="28"/>
      <c r="J11" s="28"/>
      <c r="K11" s="28"/>
      <c r="L11" s="28"/>
      <c r="M11" s="28"/>
    </row>
    <row r="12" spans="1:13" ht="92.25" customHeight="1" x14ac:dyDescent="0.3">
      <c r="A12" s="43" t="s">
        <v>386</v>
      </c>
      <c r="C12" s="28"/>
      <c r="D12" s="28"/>
      <c r="E12" s="28"/>
      <c r="F12" s="28"/>
      <c r="G12" s="28"/>
      <c r="H12" s="28"/>
      <c r="I12" s="28"/>
      <c r="J12" s="28"/>
      <c r="K12" s="28"/>
      <c r="L12" s="28"/>
      <c r="M12" s="28"/>
    </row>
    <row r="13" spans="1:13" x14ac:dyDescent="0.3">
      <c r="A13" s="44"/>
      <c r="C13" s="28"/>
      <c r="D13" s="28"/>
      <c r="E13" s="28"/>
      <c r="F13" s="28"/>
      <c r="G13" s="28"/>
      <c r="H13" s="28"/>
      <c r="I13" s="28"/>
      <c r="J13" s="28"/>
      <c r="K13" s="28"/>
      <c r="L13" s="28"/>
      <c r="M13" s="28"/>
    </row>
    <row r="14" spans="1:13" ht="15.6" x14ac:dyDescent="0.3">
      <c r="A14" s="46" t="s">
        <v>380</v>
      </c>
      <c r="C14" s="28"/>
      <c r="D14" s="28"/>
      <c r="E14" s="28"/>
      <c r="F14" s="28"/>
      <c r="G14" s="28"/>
      <c r="H14" s="28"/>
      <c r="I14" s="28"/>
      <c r="J14" s="28"/>
      <c r="K14" s="28"/>
      <c r="L14" s="28"/>
      <c r="M14" s="28"/>
    </row>
    <row r="15" spans="1:13" ht="61.5" customHeight="1" x14ac:dyDescent="0.3">
      <c r="A15" s="45" t="s">
        <v>1</v>
      </c>
      <c r="C15" s="28"/>
      <c r="D15" s="28"/>
      <c r="E15" s="28"/>
      <c r="F15" s="28"/>
      <c r="G15" s="28"/>
      <c r="H15" s="28"/>
      <c r="I15" s="28"/>
      <c r="J15" s="28"/>
      <c r="K15" s="28"/>
      <c r="L15" s="28"/>
      <c r="M15" s="28"/>
    </row>
    <row r="16" spans="1:13"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4" t="s">
        <v>2</v>
      </c>
      <c r="C19" s="4" t="s">
        <v>3</v>
      </c>
    </row>
    <row r="20" spans="1:13" ht="15.6" x14ac:dyDescent="0.3">
      <c r="A20" s="4" t="s">
        <v>381</v>
      </c>
    </row>
    <row r="21" spans="1:13" ht="15.6" x14ac:dyDescent="0.3">
      <c r="A21" s="30" t="s">
        <v>175</v>
      </c>
      <c r="B21" s="31">
        <f>IF('Spend return'!B18="",0,1)</f>
        <v>1</v>
      </c>
      <c r="C21" s="32" t="str">
        <f t="shared" ref="C21:C26" si="0">IF(B21=1,"Yes","No")</f>
        <v>Yes</v>
      </c>
    </row>
    <row r="22" spans="1:13" ht="15.6" x14ac:dyDescent="0.3">
      <c r="A22" s="33" t="s">
        <v>176</v>
      </c>
      <c r="B22" s="34">
        <f>IF(ISBLANK('Spend return'!B24),0,1)*IF(ISNUMBER(SEARCH("@",'Spend return'!B25)),1,0)</f>
        <v>1</v>
      </c>
      <c r="C22" s="35" t="str">
        <f t="shared" si="0"/>
        <v>Yes</v>
      </c>
    </row>
    <row r="23" spans="1:13" ht="15.6" x14ac:dyDescent="0.3">
      <c r="A23" s="33" t="s">
        <v>178</v>
      </c>
      <c r="B23" s="34">
        <f>IF('Spend return'!B30="Yes - the funding has been allocated in full to adult social care",1,0)</f>
        <v>1</v>
      </c>
      <c r="C23" s="35" t="str">
        <f t="shared" si="0"/>
        <v>Yes</v>
      </c>
    </row>
    <row r="24" spans="1:13" ht="15.6" x14ac:dyDescent="0.3">
      <c r="A24" s="33" t="s">
        <v>179</v>
      </c>
      <c r="B24" s="34">
        <f>IF(OR('Spend return'!B35="Yes - we are targeting this area",'Spend return'!B36="Yes - we are targeting this area",'Spend return'!B37="Yes - we are targeting this area"),1,0)</f>
        <v>1</v>
      </c>
      <c r="C24" s="35" t="str">
        <f t="shared" si="0"/>
        <v>Yes</v>
      </c>
    </row>
    <row r="25" spans="1:13" ht="15.6" x14ac:dyDescent="0.3">
      <c r="A25" s="33" t="s">
        <v>180</v>
      </c>
      <c r="B25" s="34">
        <f>IF(OR(ISTEXT('Spend return'!B42),ISBLANK('Spend return'!B42),'Spend return'!B42&lt;0),0,1)*IF(OR(ISTEXT('Spend return'!B43),ISBLANK('Spend return'!B43),'Spend return'!B43&lt;0),0,1)*IF(OR(ISTEXT('Spend return'!B44),ISBLANK('Spend return'!B44),'Spend return'!B44&lt;0),0,1)</f>
        <v>0</v>
      </c>
      <c r="C25" s="35" t="str">
        <f t="shared" si="0"/>
        <v>No</v>
      </c>
    </row>
    <row r="26" spans="1:13" ht="15.6" x14ac:dyDescent="0.3">
      <c r="A26" s="14" t="s">
        <v>181</v>
      </c>
      <c r="B26" s="36">
        <f>IFERROR(IF(AND('Spend return'!B45&gt;='Spend return'!B19-100,'Spend return'!B45&lt;='Spend return'!B19+100),1,0),0)</f>
        <v>0</v>
      </c>
      <c r="C26" s="37" t="str">
        <f t="shared" si="0"/>
        <v>No</v>
      </c>
    </row>
    <row r="27" spans="1:13" ht="15.6" x14ac:dyDescent="0.3">
      <c r="A27" s="4" t="s">
        <v>382</v>
      </c>
    </row>
    <row r="28" spans="1:13" ht="15.6" x14ac:dyDescent="0.3">
      <c r="A28" s="30" t="s">
        <v>182</v>
      </c>
      <c r="B28" s="38">
        <f>IF(ISBLANK('Qualitative report'!A19),0,1)</f>
        <v>1</v>
      </c>
      <c r="C28" s="32" t="str">
        <f>IF(B28=1,"Yes","No")</f>
        <v>Yes</v>
      </c>
    </row>
    <row r="29" spans="1:13" ht="15.6" x14ac:dyDescent="0.3">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workbookViewId="0">
      <selection activeCell="B43" sqref="B43"/>
    </sheetView>
  </sheetViews>
  <sheetFormatPr defaultRowHeight="14.4" x14ac:dyDescent="0.3"/>
  <cols>
    <col min="1" max="1" width="120.77734375" style="1" customWidth="1"/>
    <col min="2" max="2" width="62.21875" style="1" customWidth="1"/>
    <col min="3" max="66" width="9.21875" style="1"/>
  </cols>
  <sheetData>
    <row r="1" spans="1:11" s="2" customFormat="1" ht="15.6" x14ac:dyDescent="0.3">
      <c r="A1" s="3" t="s">
        <v>389</v>
      </c>
    </row>
    <row r="2" spans="1:11" x14ac:dyDescent="0.3">
      <c r="A2" s="28"/>
      <c r="B2" s="28"/>
      <c r="C2" s="28"/>
      <c r="D2" s="28"/>
      <c r="E2" s="28"/>
      <c r="F2" s="28"/>
      <c r="G2" s="28"/>
      <c r="H2" s="28"/>
      <c r="I2" s="28"/>
      <c r="J2" s="28"/>
      <c r="K2" s="28"/>
    </row>
    <row r="3" spans="1:11" ht="15.6" x14ac:dyDescent="0.3">
      <c r="A3" s="4" t="s">
        <v>394</v>
      </c>
      <c r="B3" s="28"/>
      <c r="C3" s="28"/>
      <c r="D3" s="28"/>
      <c r="E3" s="28"/>
      <c r="F3" s="28"/>
      <c r="G3" s="28"/>
      <c r="H3" s="28"/>
      <c r="I3" s="28"/>
      <c r="J3" s="28"/>
      <c r="K3" s="28"/>
    </row>
    <row r="4" spans="1:11" ht="75.599999999999994" x14ac:dyDescent="0.3">
      <c r="A4" s="42" t="s">
        <v>395</v>
      </c>
      <c r="B4" s="28"/>
      <c r="C4" s="28"/>
      <c r="D4" s="28"/>
      <c r="E4" s="28"/>
      <c r="F4" s="28"/>
      <c r="G4" s="28"/>
      <c r="H4" s="28"/>
      <c r="I4" s="28"/>
      <c r="J4" s="28"/>
      <c r="K4" s="28"/>
    </row>
    <row r="5" spans="1:11" ht="15.6" x14ac:dyDescent="0.3">
      <c r="A5" s="43"/>
      <c r="B5" s="28"/>
      <c r="C5" s="28"/>
      <c r="D5" s="28"/>
      <c r="E5" s="28"/>
      <c r="F5" s="28"/>
      <c r="G5" s="28"/>
      <c r="H5" s="28"/>
      <c r="I5" s="28"/>
      <c r="J5" s="28"/>
      <c r="K5" s="28"/>
    </row>
    <row r="6" spans="1:11" ht="30.6" x14ac:dyDescent="0.3">
      <c r="A6" s="43" t="s">
        <v>396</v>
      </c>
      <c r="B6" s="28"/>
      <c r="C6" s="28"/>
      <c r="D6" s="28"/>
      <c r="E6" s="28"/>
      <c r="F6" s="28"/>
      <c r="G6" s="28"/>
      <c r="H6" s="28"/>
      <c r="I6" s="28"/>
      <c r="J6" s="28"/>
      <c r="K6" s="28"/>
    </row>
    <row r="7" spans="1:11" ht="30.6" x14ac:dyDescent="0.3">
      <c r="A7" s="41" t="s">
        <v>392</v>
      </c>
      <c r="B7" s="28"/>
      <c r="C7" s="28"/>
      <c r="D7" s="28"/>
      <c r="E7" s="28"/>
      <c r="F7" s="28"/>
      <c r="G7" s="28"/>
      <c r="H7" s="28"/>
      <c r="I7" s="28"/>
      <c r="J7" s="28"/>
      <c r="K7" s="28"/>
    </row>
    <row r="8" spans="1:11" ht="60.6" x14ac:dyDescent="0.3">
      <c r="A8" s="41" t="s">
        <v>397</v>
      </c>
      <c r="B8" s="28"/>
      <c r="C8" s="28"/>
      <c r="D8" s="28"/>
      <c r="E8" s="28"/>
      <c r="F8" s="28"/>
      <c r="G8" s="28"/>
      <c r="H8" s="28"/>
      <c r="I8" s="28"/>
      <c r="J8" s="28"/>
      <c r="K8" s="28"/>
    </row>
    <row r="9" spans="1:11" x14ac:dyDescent="0.3">
      <c r="A9" s="44"/>
      <c r="B9" s="28"/>
      <c r="C9" s="28"/>
      <c r="D9" s="28"/>
      <c r="E9" s="28"/>
      <c r="F9" s="28"/>
      <c r="G9" s="28"/>
      <c r="H9" s="28"/>
      <c r="I9" s="28"/>
      <c r="J9" s="28"/>
      <c r="K9" s="28"/>
    </row>
    <row r="10" spans="1:11" ht="76.5" customHeight="1" x14ac:dyDescent="0.3">
      <c r="A10" s="43" t="s">
        <v>398</v>
      </c>
      <c r="B10" s="28"/>
      <c r="C10" s="28"/>
      <c r="D10" s="28"/>
      <c r="E10" s="28"/>
      <c r="F10" s="28"/>
      <c r="G10" s="28"/>
      <c r="H10" s="28"/>
      <c r="I10" s="28"/>
      <c r="J10" s="28"/>
      <c r="K10" s="28"/>
    </row>
    <row r="11" spans="1:11" x14ac:dyDescent="0.3">
      <c r="A11" s="44"/>
      <c r="B11" s="28"/>
      <c r="C11" s="28"/>
      <c r="D11" s="28"/>
      <c r="E11" s="28"/>
      <c r="F11" s="28"/>
      <c r="G11" s="28"/>
      <c r="H11" s="28"/>
      <c r="I11" s="28"/>
      <c r="J11" s="28"/>
      <c r="K11" s="28"/>
    </row>
    <row r="12" spans="1:11" ht="63.75" customHeight="1" x14ac:dyDescent="0.3">
      <c r="A12" s="45" t="s">
        <v>5</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6</v>
      </c>
      <c r="C16" s="28"/>
      <c r="D16" s="28"/>
      <c r="E16" s="28"/>
      <c r="F16" s="28"/>
      <c r="G16" s="28"/>
      <c r="H16" s="28"/>
      <c r="I16" s="28"/>
      <c r="J16" s="28"/>
      <c r="K16" s="28"/>
    </row>
    <row r="17" spans="1:11" ht="15.6" x14ac:dyDescent="0.3">
      <c r="A17" s="6" t="s">
        <v>7</v>
      </c>
      <c r="B17" s="6" t="s">
        <v>383</v>
      </c>
      <c r="C17" s="28"/>
      <c r="D17" s="28"/>
      <c r="E17" s="28"/>
      <c r="F17" s="28"/>
      <c r="G17" s="28"/>
      <c r="H17" s="28"/>
      <c r="I17" s="28"/>
      <c r="J17" s="28"/>
      <c r="K17" s="28"/>
    </row>
    <row r="18" spans="1:11" ht="15.6" x14ac:dyDescent="0.3">
      <c r="A18" s="7" t="s">
        <v>390</v>
      </c>
      <c r="B18" s="8" t="s">
        <v>51</v>
      </c>
    </row>
    <row r="19" spans="1:11" ht="15.6" x14ac:dyDescent="0.3">
      <c r="A19" s="7" t="s">
        <v>9</v>
      </c>
      <c r="B19" s="9">
        <f>IFERROR(INDEX('LA Allocations'!B2:B154,MATCH('Spend return'!B18,'LA Allocations'!A2:A154,0)),"")</f>
        <v>2131203</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185</v>
      </c>
    </row>
    <row r="37" spans="1:3" ht="15.6" x14ac:dyDescent="0.3">
      <c r="A37" s="14" t="s">
        <v>190</v>
      </c>
      <c r="B37" s="15" t="s">
        <v>185</v>
      </c>
    </row>
    <row r="40" spans="1:3" ht="15.6" x14ac:dyDescent="0.3">
      <c r="A40" s="4" t="s">
        <v>391</v>
      </c>
    </row>
    <row r="41" spans="1:3" ht="15.6" x14ac:dyDescent="0.3">
      <c r="A41" s="6" t="s">
        <v>7</v>
      </c>
      <c r="B41" s="6" t="s">
        <v>8</v>
      </c>
    </row>
    <row r="42" spans="1:3" ht="15.6" x14ac:dyDescent="0.3">
      <c r="A42" s="7" t="s">
        <v>191</v>
      </c>
      <c r="B42" s="16"/>
      <c r="C42" s="40" t="str">
        <f>IF(AND(B42&gt;0,B35="No - we are not targeting this area"),"Warning: local authority has reported spend in area that they are not targeting.","")</f>
        <v/>
      </c>
    </row>
    <row r="43" spans="1:3" ht="15.6" x14ac:dyDescent="0.3">
      <c r="A43" s="7" t="s">
        <v>16</v>
      </c>
      <c r="B43" s="16"/>
      <c r="C43" s="40" t="str">
        <f>IF(AND(B43&gt;0,B36="No - we are not targeting this area"),"Warning: local authority has reported spend in area that they are not targeting.","")</f>
        <v/>
      </c>
    </row>
    <row r="44" spans="1:3" ht="15.6" x14ac:dyDescent="0.3">
      <c r="A44" s="7" t="s">
        <v>192</v>
      </c>
      <c r="B44" s="16"/>
      <c r="C44" s="40" t="str">
        <f>IF(AND(B44&gt;0,B37="No - we are not targeting this area"),"Warning: local authority has reported spend in area that they are not targeting.","")</f>
        <v/>
      </c>
    </row>
    <row r="45" spans="1:3" ht="15.6" x14ac:dyDescent="0.3">
      <c r="A45" s="17" t="s">
        <v>15</v>
      </c>
      <c r="B45" s="9">
        <f>IFERROR(SUM(B42:B44),"")</f>
        <v>0</v>
      </c>
    </row>
    <row r="65" spans="27:27" x14ac:dyDescent="0.3">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9" workbookViewId="0">
      <selection activeCell="A19" sqref="A19"/>
    </sheetView>
  </sheetViews>
  <sheetFormatPr defaultRowHeight="14.4" x14ac:dyDescent="0.3"/>
  <cols>
    <col min="1" max="1" width="120.77734375" style="1" customWidth="1"/>
    <col min="2" max="68" width="9.21875" style="1"/>
  </cols>
  <sheetData>
    <row r="1" spans="1:16" s="2" customFormat="1" ht="15.6" x14ac:dyDescent="0.3">
      <c r="A1" s="3" t="s">
        <v>389</v>
      </c>
    </row>
    <row r="2" spans="1:16" x14ac:dyDescent="0.3">
      <c r="B2" s="28"/>
      <c r="C2" s="28"/>
      <c r="D2" s="28"/>
      <c r="E2" s="28"/>
      <c r="F2" s="28"/>
      <c r="G2" s="28"/>
      <c r="H2" s="28"/>
      <c r="I2" s="28"/>
      <c r="J2" s="28"/>
      <c r="K2" s="28"/>
      <c r="L2" s="28"/>
      <c r="M2" s="28"/>
      <c r="N2" s="28"/>
      <c r="O2" s="28"/>
      <c r="P2" s="28"/>
    </row>
    <row r="3" spans="1:16" ht="15.6" x14ac:dyDescent="0.3">
      <c r="A3" s="4" t="s">
        <v>4</v>
      </c>
      <c r="B3" s="28"/>
      <c r="C3" s="28"/>
      <c r="D3" s="28"/>
      <c r="E3" s="28"/>
      <c r="F3" s="28"/>
      <c r="G3" s="28"/>
      <c r="H3" s="28"/>
      <c r="I3" s="28"/>
      <c r="J3" s="28"/>
      <c r="K3" s="28"/>
      <c r="L3" s="28"/>
      <c r="M3" s="28"/>
      <c r="N3" s="28"/>
      <c r="O3" s="28"/>
      <c r="P3" s="28"/>
    </row>
    <row r="4" spans="1:16" ht="31.5" customHeight="1" x14ac:dyDescent="0.3">
      <c r="A4" s="42" t="s">
        <v>385</v>
      </c>
      <c r="B4" s="28"/>
      <c r="C4" s="28"/>
      <c r="D4" s="28"/>
      <c r="E4" s="28"/>
      <c r="F4" s="28"/>
      <c r="G4" s="28"/>
      <c r="H4" s="28"/>
      <c r="I4" s="28"/>
      <c r="J4" s="28"/>
      <c r="K4" s="28"/>
      <c r="L4" s="28"/>
      <c r="M4" s="28"/>
      <c r="N4" s="28"/>
      <c r="O4" s="28"/>
      <c r="P4" s="28"/>
    </row>
    <row r="5" spans="1:16" x14ac:dyDescent="0.3">
      <c r="A5" s="44"/>
      <c r="B5" s="28"/>
      <c r="C5" s="28"/>
      <c r="D5" s="28"/>
      <c r="E5" s="28"/>
      <c r="F5" s="28"/>
      <c r="G5" s="28"/>
      <c r="H5" s="28"/>
      <c r="I5" s="28"/>
      <c r="J5" s="28"/>
      <c r="K5" s="28"/>
      <c r="L5" s="28"/>
      <c r="M5" s="28"/>
      <c r="N5" s="28"/>
      <c r="O5" s="28"/>
      <c r="P5" s="28"/>
    </row>
    <row r="6" spans="1:16" ht="15.6" x14ac:dyDescent="0.3">
      <c r="A6" s="43" t="s">
        <v>377</v>
      </c>
      <c r="B6" s="28"/>
      <c r="C6" s="28"/>
      <c r="D6" s="28"/>
      <c r="E6" s="28"/>
      <c r="F6" s="28"/>
      <c r="G6" s="28"/>
      <c r="H6" s="28"/>
      <c r="I6" s="28"/>
      <c r="J6" s="28"/>
      <c r="K6" s="28"/>
      <c r="L6" s="28"/>
      <c r="M6" s="28"/>
      <c r="N6" s="28"/>
      <c r="O6" s="28"/>
      <c r="P6" s="28"/>
    </row>
    <row r="7" spans="1:16" x14ac:dyDescent="0.3">
      <c r="A7" s="44"/>
      <c r="B7" s="28"/>
      <c r="C7" s="28"/>
      <c r="D7" s="28"/>
      <c r="E7" s="28"/>
      <c r="F7" s="28"/>
      <c r="G7" s="28"/>
      <c r="H7" s="28"/>
      <c r="I7" s="28"/>
      <c r="J7" s="28"/>
      <c r="K7" s="28"/>
      <c r="L7" s="28"/>
      <c r="M7" s="28"/>
      <c r="N7" s="28"/>
      <c r="O7" s="28"/>
      <c r="P7" s="28"/>
    </row>
    <row r="8" spans="1:16" ht="30.6" x14ac:dyDescent="0.3">
      <c r="A8" s="43" t="s">
        <v>17</v>
      </c>
      <c r="B8" s="28"/>
      <c r="C8" s="28"/>
      <c r="D8" s="28"/>
      <c r="E8" s="28"/>
      <c r="F8" s="28"/>
      <c r="G8" s="28"/>
      <c r="H8" s="28"/>
      <c r="I8" s="28"/>
      <c r="J8" s="28"/>
      <c r="K8" s="28"/>
      <c r="L8" s="28"/>
      <c r="M8" s="28"/>
      <c r="N8" s="28"/>
      <c r="O8" s="28"/>
      <c r="P8" s="28"/>
    </row>
    <row r="9" spans="1:16" x14ac:dyDescent="0.3">
      <c r="A9" s="44"/>
      <c r="B9" s="28"/>
      <c r="C9" s="28"/>
      <c r="D9" s="28"/>
      <c r="E9" s="28"/>
      <c r="F9" s="28"/>
      <c r="G9" s="28"/>
      <c r="H9" s="28"/>
      <c r="I9" s="28"/>
      <c r="J9" s="28"/>
      <c r="K9" s="28"/>
      <c r="L9" s="28"/>
      <c r="M9" s="28"/>
      <c r="N9" s="28"/>
      <c r="O9" s="28"/>
      <c r="P9" s="28"/>
    </row>
    <row r="10" spans="1:16" ht="30.6" x14ac:dyDescent="0.3">
      <c r="A10" s="43" t="s">
        <v>378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388</v>
      </c>
      <c r="B12" s="28"/>
      <c r="C12" s="28"/>
      <c r="D12" s="28"/>
      <c r="E12" s="28"/>
      <c r="F12" s="28"/>
      <c r="G12" s="28"/>
      <c r="H12" s="28"/>
      <c r="I12" s="28"/>
      <c r="J12" s="28"/>
      <c r="K12" s="28"/>
      <c r="L12" s="28"/>
      <c r="M12" s="28"/>
      <c r="N12" s="28"/>
      <c r="O12" s="28"/>
      <c r="P12" s="28"/>
    </row>
    <row r="13" spans="1:16" ht="15.6" x14ac:dyDescent="0.3">
      <c r="A13" s="29" t="s">
        <v>18</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19</v>
      </c>
    </row>
    <row r="19" spans="1:16" ht="360.75" customHeight="1" x14ac:dyDescent="0.3">
      <c r="A19" s="21" t="s">
        <v>403</v>
      </c>
    </row>
    <row r="22" spans="1:16" ht="15.6" x14ac:dyDescent="0.3">
      <c r="A22" s="4" t="s">
        <v>188</v>
      </c>
    </row>
    <row r="23" spans="1:16" ht="360" customHeight="1" x14ac:dyDescent="0.3">
      <c r="A23" s="21" t="s">
        <v>402</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77734375" customWidth="1"/>
    <col min="3" max="3" width="9.7773437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
      <c r="A2" t="s">
        <v>194</v>
      </c>
      <c r="B2">
        <v>1</v>
      </c>
      <c r="C2">
        <v>1</v>
      </c>
      <c r="D2">
        <v>1</v>
      </c>
      <c r="E2">
        <v>1</v>
      </c>
      <c r="F2">
        <v>2</v>
      </c>
      <c r="G2">
        <v>1</v>
      </c>
      <c r="H2">
        <v>2</v>
      </c>
      <c r="I2">
        <v>3</v>
      </c>
      <c r="J2">
        <v>4</v>
      </c>
      <c r="K2">
        <v>5</v>
      </c>
      <c r="L2">
        <v>6</v>
      </c>
      <c r="M2">
        <v>7</v>
      </c>
      <c r="N2">
        <v>8</v>
      </c>
      <c r="O2">
        <v>1</v>
      </c>
      <c r="P2">
        <v>2</v>
      </c>
      <c r="Q2">
        <v>1</v>
      </c>
      <c r="R2" s="27">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
      <c r="A5" t="s">
        <v>197</v>
      </c>
      <c r="B5" t="str">
        <f>IF(ISBLANK('Spend return'!B18),"BLANK",'Spend return'!B18)</f>
        <v>Croydon</v>
      </c>
      <c r="C5" t="str">
        <f>IF(ISBLANK('Spend return'!B18),"BLANK",INDEX('LA Allocations'!$C$2:$C$154,MATCH('Spend return'!B18,'LA Allocations'!$A$2:$A$154,0)))</f>
        <v>E09000008</v>
      </c>
      <c r="D5">
        <f>IF(ISBLANK('Spend return'!B19),"BLANK",'Spend return'!B19)</f>
        <v>2131203</v>
      </c>
      <c r="E5" t="str">
        <f>IF(ISBLANK('Spend return'!B24),"BLANK",'Spend return'!B24)</f>
        <v>Dan Fisher</v>
      </c>
      <c r="F5" t="str">
        <f>IF(ISBLANK('Spend return'!B25),"BLANK",'Spend return'!B25)</f>
        <v>dan.fisher2@croydon.gov.uk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t="str">
        <f>IF(ISBLANK('Spend return'!B42),"BLANK",'Spend return'!B42)</f>
        <v>BLANK</v>
      </c>
      <c r="L5" t="str">
        <f>IF(ISBLANK('Spend return'!B43),"BLANK",'Spend return'!B43)</f>
        <v>BLANK</v>
      </c>
      <c r="M5" t="str">
        <f>IF(ISBLANK('Spend return'!B44),"BLANK",'Spend return'!B44)</f>
        <v>BLANK</v>
      </c>
      <c r="N5">
        <f>IF(ISBLANK('Spend return'!B45),"BLANK",'Spend return'!B45)</f>
        <v>0</v>
      </c>
      <c r="O5" t="str">
        <f>IF(ISBLANK('Qualitative report'!A19),"BLANK",'Qualitative report'!A19)</f>
        <v>The Council set out its capacity plans in the previous submission where assessment of capacity is which is shown below in summary(Poor, Fair, Good:-
•	Nursing- Fair
•	Residential- Fair
•	Home Care- Good
•	Extra Care- Fair
•	Supported Living- Fair
To supplement this the additional funding will focus on the below areas in line with our capacity assumptions. The Council are clear on the current workforce issues 
•	Shared Lives- Increasing rates of pay for shared lives carers. There are issues with recruiting and retaining staff. We have a waiting list for carers and staffing exiting. The funding will retain and recruit new staff.
•	Reablement- Whilst we have good capacity for Home Care there is a specific shortfall on good early intervention in homecare, prevent hospital re-admissions and prevent admission. This will support with increased trained workforce and recruiting specific staffing to reable before moving on to long term care needs.
•	Growing Occupational Therapy Workforce- There is a significant shortfall of Occupational Therapists within South West London. This is to commission the South London Partnership on a project to grow the OT workforce and in line with the South London Workforce Recruitment &amp; Retention Strategy in a co-ordinated approach.
•	Extra Care- As in line with Shared Lives there is significant risk in recruiting and retaining staff as staff being paid at London Living Wage. This will help increase and retain the workforce in this key area and will represent a % increase in pay for staffing.
•	Floating Support Service- There is a shortfall in the amount of floating support services around Supported Living and other forms of independent living. This funding will increase the amount of hours available from commissioned services and increased wages to staff employed.
•	Increased Care Fees- The Council has committed to increase care fees to care providers by £11.2m in 2023/204. This is the largest amount that the Council has agreed to increase care fees. By this increase will help support providers retaining staff with a clear expectation from care providers to increase rates of pay by paying at least the London Living Wage and National Minimum Wage.</v>
      </c>
      <c r="P5" t="str">
        <f>IF(ISBLANK('Qualitative report'!A23),"BLANK",'Qualitative report'!A23)</f>
        <v>The Council have developed their capacity plans in line with NHS Winter plans. The South West London ICB have pulled together a full system plan for the winter which includes plans from:-
•	ICB
•	Acute &amp; Specialist
•	Children &amp; Young People
•	Community &amp; Integrated Care
•	Ambulance
•	Primary Care
•	Mental Health Pathways
•	Local Authority &amp; Social Care
The plans work alongside the Adult Social Care Discharge Fund plans and ICB Winter Funding plans. Croydon is also one of six national pilot sites under the ‘Frontrunner’ programme and our plans are linked into this around reducing length of stay and reabling/keeping people at home post discharge. There are other plans within these funding areas around increasing staffing levels and step down beds to name a few.
Therefore the below plans support this:-
•	Shared Lives- Increase capacity within the market by increasing rates of pay to support the NHS Winter Plan
•	Reablement- Increase the available and skilled workforce for reablement services to support pathway 1 discharges and also community step ups to prevent hospital admissions
•	Growing Occupational Therapy Workforce- Growing the workforce is a key South West London staffing priority. This funding will support growing this key workforce issue will help the NHS plan for both acute and community referrals.
•	Extra Care- Increasing rates of pay to retain the existing workforce and recruit new staff. This will mean that we can support to fill all the current voids in the market by having a full workforce.
•	Floating Support Service- There is a shortfall in the amount of floating support services around Supported Living and other forms of independent living. This funding will increase the amount of hours available from commissioned services to support pathway 1 discharges</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CCABF518A404458A66A38D59E4F6F5" ma:contentTypeVersion="15" ma:contentTypeDescription="Create a new document." ma:contentTypeScope="" ma:versionID="3f1a69eefb60119c178106ea6c94a577">
  <xsd:schema xmlns:xsd="http://www.w3.org/2001/XMLSchema" xmlns:xs="http://www.w3.org/2001/XMLSchema" xmlns:p="http://schemas.microsoft.com/office/2006/metadata/properties" xmlns:ns2="4287d276-0a49-493b-9053-f1bd95c47a1f" xmlns:ns3="0cf55f7b-41ea-4069-9e21-7d9d474ee848" targetNamespace="http://schemas.microsoft.com/office/2006/metadata/properties" ma:root="true" ma:fieldsID="d3143900be0b0ef4d966d8652e08dfb5" ns2:_="" ns3:_="">
    <xsd:import namespace="4287d276-0a49-493b-9053-f1bd95c47a1f"/>
    <xsd:import namespace="0cf55f7b-41ea-4069-9e21-7d9d474ee8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7d276-0a49-493b-9053-f1bd95c47a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265c3e7-f7ae-4ea0-b3f5-7c0024770d9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f55f7b-41ea-4069-9e21-7d9d474ee8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1e9798d-1a63-4de4-88aa-02825c454356}" ma:internalName="TaxCatchAll" ma:showField="CatchAllData" ma:web="0cf55f7b-41ea-4069-9e21-7d9d474ee84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287d276-0a49-493b-9053-f1bd95c47a1f">
      <Terms xmlns="http://schemas.microsoft.com/office/infopath/2007/PartnerControls"/>
    </lcf76f155ced4ddcb4097134ff3c332f>
    <TaxCatchAll xmlns="0cf55f7b-41ea-4069-9e21-7d9d474ee848" xsi:nil="true"/>
  </documentManagement>
</p:properties>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3F845152-F249-40F9-9467-338BFF9B3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7d276-0a49-493b-9053-f1bd95c47a1f"/>
    <ds:schemaRef ds:uri="0cf55f7b-41ea-4069-9e21-7d9d474ee8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 ds:uri="4287d276-0a49-493b-9053-f1bd95c47a1f"/>
    <ds:schemaRef ds:uri="0cf55f7b-41ea-4069-9e21-7d9d474ee8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2023-11-17T13:39:39Z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0x0101004ACCABF518A404458A66A38D59E4F6F5</vt:lpwstr>
  </property>
  <property fmtid="{D5CDD505-2E9C-101B-9397-08002B2CF9AE}" pid="3" name="MediaServiceImageTags">
    <vt:lpwstr/>
  </property>
  <property fmtid="{D5CDD505-2E9C-101B-9397-08002B2CF9AE}" pid="4" name="TaxCatchAll">
    <vt:lpwstr/>
  </property>
</Properties>
</file>