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13_ncr:1_{464D96E1-A680-4233-A56A-9E10A01E2BFE}" xr6:coauthVersionLast="47" xr6:coauthVersionMax="47" xr10:uidLastSave="{00000000-0000-0000-0000-000000000000}"/>
  <bookViews>
    <workbookView xWindow="-110" yWindow="-110" windowWidth="19420" windowHeight="10420" activeTab="1"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<sst xmlns="http://schemas.openxmlformats.org/spreadsheetml/2006/main" count="428" uniqueCount="404">
  <si>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</si>
  <si>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</si>
  <si>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</si>
  <si>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</si>
  <si>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</si>
  <si>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</si>
  <si>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</si>
  <si>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</si>
  <si>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</si>
  <si>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</si>
  <si>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</si>
  <si>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</si>
  <si>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</si>
  <si>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</si>
  <si>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</si>
  <si>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</si>
  <si>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</si>
  <si>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</si>
  <si>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</si>
  <si>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</si>
  <si>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</si>
  <si>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</si>
  <si>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</si>
  <si>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</si>
  <si>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</si>
  <si>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</si>
  <si>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</si>
  <si>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</si>
  <si>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</si>
  <si>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</si>
  <si>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</si>
  <si>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</si>
  <si>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</si>
  <si>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</si>
  <si>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</si>
  <si>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</si>
  <si>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</si>
  <si>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</si>
  <si>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</si>
  <si>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</si>
  <si>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</si>
  <si>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</si>
  <si>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</si>
  <si>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</si>
  <si>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</si>
  <si>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</si>
  <si>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</si>
  <si>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</si>
  <si>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</si>
  <si>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</si>
  <si>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</si>
  <si>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</si>
  <si>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</si>
  <si>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</si>
  <si>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</si>
  <si>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</si>
  <si>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</si>
  <si>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</si>
  <si>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</si>
  <si>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</si>
  <si>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</si>
  <si>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</si>
  <si>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</si>
  <si>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</si>
  <si>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</si>
  <si>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</si>
  <si>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</si>
  <si>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</si>
  <si>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</si>
  <si>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</si>
  <si>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</si>
  <si>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</si>
  <si>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</si>
  <si>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</si>
  <si>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</si>
  <si>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</si>
  <si>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</si>
  <si>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</si>
  <si>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</si>
  <si>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</si>
  <si>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</si>
  <si>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</si>
  <si>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</si>
  <si>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</si>
  <si>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</si>
  <si>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</si>
  <si>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</si>
  <si>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</si>
  <si>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</si>
  <si>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</si>
  <si>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</si>
  <si>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</si>
  <si>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</si>
  <si>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</si>
  <si>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</si>
  <si>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</si>
  <si>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</si>
  <si>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</si>
  <si>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</si>
  <si>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</si>
  <si>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</si>
  <si>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</si>
  <si>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</si>
  <si>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</si>
  <si>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</si>
  <si>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</si>
  <si>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</si>
  <si>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</si>
  <si>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</si>
  <si>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</si>
  <si>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</si>
  <si>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</si>
  <si>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</si>
  <si>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</si>
  <si>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</si>
  <si>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</si>
  <si>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</si>
  <si>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</si>
  <si>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</si>
  <si>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</si>
  <si>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</si>
  <si>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</si>
  <si>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</si>
  <si>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</si>
  <si>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</si>
  <si>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</si>
  <si>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</si>
  <si>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</si>
  <si>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</si>
  <si>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</si>
  <si>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</si>
  <si>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</si>
  <si>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</si>
  <si>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</si>
  <si>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</si>
  <si>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</si>
  <si>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</si>
  <si>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</si>
  <si>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</si>
  <si>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</si>
  <si>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</si>
  <si>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</si>
  <si>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</si>
  <si>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</si>
  <si>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</si>
  <si>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</si>
  <si>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</si>
  <si>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</si>
  <si>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</si>
  <si>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</si>
  <si>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</si>
  <si>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</si>
  <si>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</si>
  <si>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</si>
  <si>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</si>
  <si>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</si>
  <si>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</si>
  <si>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</si>
  <si>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</si>
  <si>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</si>
  <si>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</si>
  <si>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</si>
  <si>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</si>
  <si>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</si>
  <si>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</si>
  <si>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</si>
  <si>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</si>
  <si>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</si>
  <si>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</si>
  <si>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</si>
  <si>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</si>
  <si>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</si>
  <si>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</si>
  <si>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</si>
  <si>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</si>
  <si>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</si>
  <si>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</si>
  <si>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</si>
  <si>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</si>
  <si>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</si>
  <si>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</si>
  <si>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</si>
  <si>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</si>
  <si>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</si>
  <si>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</si>
  <si>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</si>
  <si>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</si>
  <si>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</si>
  <si>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</si>
  <si>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</si>
  <si>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</si>
  <si>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</si>
  <si>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</si>
  <si>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</si>
  <si>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</si>
  <si>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</si>
  <si>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</si>
  <si>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</si>
  <si>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</si>
  <si>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</si>
  <si>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</si>
  <si>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</si>
  <si>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</si>
  <si>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</si>
  <si>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</si>
  <si>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</si>
  <si>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</si>
  <si>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</si>
  <si>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</si>
  <si>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</si>
  <si>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</si>
  <si>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</si>
  <si>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</si>
  <si>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</si>
  <si>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</si>
  <si>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</si>
  <si>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</si>
  <si>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</si>
  <si>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</si>
  <si>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</si>
  <si>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</si>
  <si>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</si>
  <si>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</si>
  <si>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</si>
  <si>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</si>
  <si>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</si>
  <si>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</si>
  <si>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</si>
  <si>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</si>
  <si>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</si>
  <si>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</si>
  <si>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</si>
  <si>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</si>
  <si>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</si>
  <si>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</si>
  <si>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</si>
  <si>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</si>
  <si>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</si>
  <si>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</si>
  <si>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</si>
  <si>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</si>
  <si>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</si>
  <si>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</si>
  <si>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</si>
  <si>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</si>
  <si>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</si>
  <si>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</si>
  <si>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</si>
  <si>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</si>
  <si>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</si>
  <si>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</si>
  <si>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</si>
  <si>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</si>
  <si>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</si>
  <si>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</si>
  <si>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</si>
  <si>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</si>
  <si>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</si>
  <si>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</si>
  <si>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</si>
  <si>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</si>
  <si>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</si>
  <si>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</si>
  <si>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</si>
  <si>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</si>
  <si>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</si>
  <si>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</si>
  <si>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</si>
  <si>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</si>
  <si>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</si>
  <si>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</si>
  <si>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</si>
  <si>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</si>
  <si>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</si>
  <si>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</si>
  <si>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</si>
  <si>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</si>
  <si>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</si>
  <si>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</si>
  <si>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</si>
  <si>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</si>
  <si>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</si>
  <si>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</si>
  <si>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</si>
  <si>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</si>
  <si>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</si>
  <si>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</si>
  <si>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</si>
  <si>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</si>
  <si>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</si>
  <si>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</si>
  <si>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</si>
  <si>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</si>
  <si>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</si>
  <si>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</si>
  <si>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</si>
  <si>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</si>
  <si>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</si>
  <si>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</si>
  <si>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</si>
  <si>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</si>
  <si>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</si>
  <si>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</si>
  <si>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</si>
  <si>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</si>
  <si>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</si>
  <si>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</si>
  <si>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</si>
  <si>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</si>
  <si>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</si>
  <si>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</si>
  <si>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</si>
  <si>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</si>
  <si>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</si>
  <si>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</si>
  <si>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</si>
  <si>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</si>
  <si>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</si>
  <si>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</si>
  <si>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</si>
  <si>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</si>
  <si>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</si>
  <si>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</si>
  <si>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</si>
  <si>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</si>
  <si>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</si>
  <si>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</si>
  <si>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</si>
  <si>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</si>
  <si>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</si>
  <si>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</si>
  <si>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</si>
  <si>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</si>
  <si>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</si>
  <si>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</si>
  <si>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</si>
  <si>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</si>
  <si>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</si>
  <si>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</si>
  <si>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</si>
  <si>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</si>
  <si>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</si>
  <si>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</si>
  <si>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</si>
  <si>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</si>
  <si>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</si>
  <si>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</si>
  <si>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</si>
  <si>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</si>
  <si>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</si>
  <si>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</si>
  <si>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</si>
  <si>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</si>
  <si>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</si>
  <si>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</si>
  <si>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</si>
  <si>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</si>
  <si>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</si>
  <si>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</si>
  <si>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</si>
  <si>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</si>
  <si>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</si>
  <si>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</si>
  <si>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</si>
  <si>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</si>
  <si>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</si>
  <si>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</si>
  <si>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</si>
  <si>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</si>
  <si>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</si>
  <si>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</si>
  <si>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</si>
  <si>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</si>
  <si>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</si>
  <si>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</si>
  <si>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</si>
  <si>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</si>
  <si>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</si>
  <si>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</si>
  <si>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</si>
  <si>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</si>
  <si>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</si>
  <si>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</si>
  <si>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</si>
  <si>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</si>
  <si>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</si>
  <si>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</si>
  <si>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</si>
  <si>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</si>
  <si>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</si>
  <si>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</si>
  <si>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</si>
  <si>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</si>
  <si>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</si>
  <si>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</si>
  <si>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</si>
  <si>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</si>
  <si>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</si>
  <si>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</si>
  <si>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</si>
  <si>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Matthew Harrison</t>
  </si>
  <si>
    <t>matthew.harrison@southampton.gov.uk</t>
  </si>
  <si>
    <t>This funding is being used to support local care providers with inflation related cost pressures and any urgent sustainability issues which arise over the winter which may impact on local capacity and the ability to meet the needs of the local population. This covers both home care as well as residential care, nursing and Learning Disability or Mental Health provision.
We expect that this will mean that there continues to be sufficient home care capacity within the local market to meet levels of demand and that care homes are better able to respond in a timely way to referrals, in particular for those individuals with a higher than average complexity of need which has been identified as a gap in local provision. 
We are also planning to re-tender extra care provision over the Winter and will use some of this funding to support the likely increase in rates associated with the increased specification. This is also aimed at extra care being able to support individuals with higher care needs and avoid the need for residential and nursing placements where possible.</t>
  </si>
  <si>
    <t>As described in our Market Capacity Plan (June 2023) the key gaps within Southampton do not relate to the number of beds/care hours available but rather the complexity of need which care providers (particularly care homes) can accommodate. The recently published Market Position Statement has begun a piece of work to discuss with providers how they can increase their ability to meet the needs of individuals with more complex needs as well as the support needed from the Council and wider system partners including the NHS to facilitate this change in their service offer.
This work includes:
•	Providing clarity on the different types of ‘complex need’ and what accommodation and care adaptations may be needed to meet these needs
•	Group discussions, alongside Hampshire Care Association, with local care providers about these needs, the challenges they will encounter and how these can be addressed
•	Individual discussions with care providers, with priority to those who are felt to be less able to support individuals with increasing care needs and therefore more at risk of future viability risks.
•	Monitoring of the impact on new placements for this group, for example the proportion of placements made within the city (which would indicate a positive change in approach from providers). 
Use of this funding aligns with NHS winter plans in that it will support the local care market to remain sustainable as well as supporting any individual care providers with urgent sustainability issues who are key to the local system. Market capacity will continue to be closely monitored over the winter both numerically as well as via regular feedback from Hampshire Care Association and their members. As in previous years, the council will continue to work closely with the NHS to have sufficient Short Term Service provision in place to facilitate timely hospital discharge as well as social work capacity to support system 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</si>
</sst>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zoomScale="80" zoomScaleNormal="80" workbookViewId="0">
      <selection activeCell="A5" sqref="A5"/>
    </sheetView>
  </sheetViews>
  <sheetFormatPr defaultRowHeight="14.5" x14ac:dyDescent="0.35"/>
  <cols>
    <col min="1" max="1" width="120.7265625" style="1" customWidth="1"/>
    <col min="2" max="2" width="0" style="1" hidden="1" customWidth="1"/>
    <col min="3" max="3" width="41.1796875" style="1" customWidth="1"/>
    <col min="4" max="64" width="9.1796875" style="1"/>
  </cols>
  <sheetData>
    <row r="1" spans="1:13" s="2" customFormat="1" ht="15.5" x14ac:dyDescent="0.35">
      <c r="A1" s="3" t="s">
        <v>389</v>
      </c>
    </row>
    <row r="2" spans="1:13" x14ac:dyDescent="0.35">
      <c r="A2" s="28"/>
      <c r="C2" s="28"/>
      <c r="D2" s="28"/>
      <c r="E2" s="28"/>
      <c r="F2" s="28"/>
      <c r="G2" s="28"/>
      <c r="H2" s="28"/>
      <c r="I2" s="28"/>
      <c r="J2" s="28"/>
      <c r="K2" s="28"/>
      <c r="L2" s="28"/>
      <c r="M2" s="28"/>
    </row>
    <row r="3" spans="1:13" ht="15.5" x14ac:dyDescent="0.35">
      <c r="A3" s="4" t="s">
        <v>0</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384</v>
      </c>
      <c r="C5" s="28"/>
      <c r="D5" s="28"/>
      <c r="E5" s="28"/>
      <c r="F5" s="28"/>
      <c r="G5" s="28"/>
      <c r="H5" s="28"/>
      <c r="I5" s="28"/>
      <c r="J5" s="28"/>
      <c r="K5" s="28"/>
      <c r="L5" s="28"/>
      <c r="M5" s="28"/>
    </row>
    <row r="6" spans="1:13" ht="15.5" x14ac:dyDescent="0.35">
      <c r="A6" s="29" t="s">
        <v>379</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399</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393</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386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380</v>
      </c>
      <c r="C14" s="28"/>
      <c r="D14" s="28"/>
      <c r="E14" s="28"/>
      <c r="F14" s="28"/>
      <c r="G14" s="28"/>
      <c r="H14" s="28"/>
      <c r="I14" s="28"/>
      <c r="J14" s="28"/>
      <c r="K14" s="28"/>
      <c r="L14" s="28"/>
      <c r="M14" s="28"/>
    </row>
    <row r="15" spans="1:13" ht="61.5" customHeight="1" x14ac:dyDescent="0.35">
      <c r="A15" s="45" t="s">
        <v>1</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2</v>
      </c>
      <c r="C19" s="4" t="s">
        <v>3</v>
      </c>
    </row>
    <row r="20" spans="1:13" ht="15.5" x14ac:dyDescent="0.35">
      <c r="A20" s="4" t="s">
        <v>381</v>
      </c>
    </row>
    <row r="21" spans="1:13" ht="15.5" x14ac:dyDescent="0.35">
      <c r="A21" s="30" t="s">
        <v>175</v>
      </c>
      <c r="B21" s="31">
        <f>IF('Spend return'!B18="",0,1)</f>
        <v>1</v>
      </c>
      <c r="C21" s="32" t="str">
        <f t="shared" ref="C21:C26" si="0">IF(B21=1,"Yes","No")</f>
        <v>Yes</v>
      </c>
    </row>
    <row r="22" spans="1:13" ht="15.5" x14ac:dyDescent="0.35">
      <c r="A22" s="33" t="s">
        <v>176</v>
      </c>
      <c r="B22" s="34">
        <f>IF(ISBLANK('Spend return'!B24),0,1)*IF(ISNUMBER(SEARCH("@",'Spend return'!B25)),1,0)</f>
        <v>1</v>
      </c>
      <c r="C22" s="35" t="str">
        <f t="shared" si="0"/>
        <v>Yes</v>
      </c>
    </row>
    <row r="23" spans="1:13" ht="15.5" x14ac:dyDescent="0.35">
      <c r="A23" s="33" t="s">
        <v>178</v>
      </c>
      <c r="B23" s="34">
        <f>IF('Spend return'!B30="Yes - the funding has been allocated in full to adult social care",1,0)</f>
        <v>1</v>
      </c>
      <c r="C23" s="35" t="str">
        <f t="shared" si="0"/>
        <v>Yes</v>
      </c>
    </row>
    <row r="24" spans="1:13" ht="15.5" x14ac:dyDescent="0.35">
      <c r="A24" s="33" t="s">
        <v>179</v>
      </c>
      <c r="B24" s="34">
        <f>IF(OR('Spend return'!B35="Yes - we are targeting this area",'Spend return'!B36="Yes - we are targeting this area",'Spend return'!B37="Yes - we are targeting this area"),1,0)</f>
        <v>1</v>
      </c>
      <c r="C24" s="35" t="str">
        <f t="shared" si="0"/>
        <v>Yes</v>
      </c>
    </row>
    <row r="25" spans="1:13" ht="15.5" x14ac:dyDescent="0.3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5" x14ac:dyDescent="0.35">
      <c r="A26" s="14" t="s">
        <v>181</v>
      </c>
      <c r="B26" s="36">
        <f>IFERROR(IF(AND('Spend return'!B45&gt;='Spend return'!B19-100,'Spend return'!B45&lt;='Spend return'!B19+100),1,0),0)</f>
        <v>1</v>
      </c>
      <c r="C26" s="37" t="str">
        <f t="shared" si="0"/>
        <v>Yes</v>
      </c>
    </row>
    <row r="27" spans="1:13" ht="15.5" x14ac:dyDescent="0.35">
      <c r="A27" s="4" t="s">
        <v>382</v>
      </c>
    </row>
    <row r="28" spans="1:13" ht="15.5" x14ac:dyDescent="0.35">
      <c r="A28" s="30" t="s">
        <v>182</v>
      </c>
      <c r="B28" s="38">
        <f>IF(ISBLANK('Qualitative report'!A19),0,1)</f>
        <v>1</v>
      </c>
      <c r="C28" s="32" t="str">
        <f>IF(B28=1,"Yes","No")</f>
        <v>Yes</v>
      </c>
    </row>
    <row r="29" spans="1:13" ht="15.5" x14ac:dyDescent="0.3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abSelected="1" zoomScale="80" zoomScaleNormal="80" workbookViewId="0">
      <selection activeCell="B44" sqref="B44"/>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2" t="s">
        <v>395</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396</v>
      </c>
      <c r="B6" s="28"/>
      <c r="C6" s="28"/>
      <c r="D6" s="28"/>
      <c r="E6" s="28"/>
      <c r="F6" s="28"/>
      <c r="G6" s="28"/>
      <c r="H6" s="28"/>
      <c r="I6" s="28"/>
      <c r="J6" s="28"/>
      <c r="K6" s="28"/>
    </row>
    <row r="7" spans="1:11" ht="31" x14ac:dyDescent="0.35">
      <c r="A7" s="41" t="s">
        <v>392</v>
      </c>
      <c r="B7" s="28"/>
      <c r="C7" s="28"/>
      <c r="D7" s="28"/>
      <c r="E7" s="28"/>
      <c r="F7" s="28"/>
      <c r="G7" s="28"/>
      <c r="H7" s="28"/>
      <c r="I7" s="28"/>
      <c r="J7" s="28"/>
      <c r="K7" s="28"/>
    </row>
    <row r="8" spans="1:11" ht="62" x14ac:dyDescent="0.35">
      <c r="A8" s="41" t="s">
        <v>397</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398</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137</v>
      </c>
    </row>
    <row r="19" spans="1:11" ht="15.5" x14ac:dyDescent="0.35">
      <c r="A19" s="7" t="s">
        <v>9</v>
      </c>
      <c r="B19" s="9">
        <f>IFERROR(INDEX('LA Allocations'!B2:B154,MATCH('Spend return'!B18,'LA Allocations'!A2:A154,0)),"")</f>
        <v>1687191</v>
      </c>
    </row>
    <row r="22" spans="1:11" ht="15.5" x14ac:dyDescent="0.35">
      <c r="A22" s="4" t="s">
        <v>10</v>
      </c>
    </row>
    <row r="23" spans="1:11" ht="15.5" x14ac:dyDescent="0.35">
      <c r="A23" s="6" t="s">
        <v>7</v>
      </c>
      <c r="B23" s="6" t="s">
        <v>383</v>
      </c>
    </row>
    <row r="24" spans="1:11" ht="15.5" x14ac:dyDescent="0.35">
      <c r="A24" s="7" t="s">
        <v>11</v>
      </c>
      <c r="B24" s="10" t="s">
        <v>400</v>
      </c>
    </row>
    <row r="25" spans="1:11" ht="15.5" x14ac:dyDescent="0.35">
      <c r="A25" s="7" t="s">
        <v>12</v>
      </c>
      <c r="B25" s="11" t="s">
        <v>401</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186</v>
      </c>
    </row>
    <row r="37" spans="1:3" ht="15.5" x14ac:dyDescent="0.35">
      <c r="A37" s="14" t="s">
        <v>190</v>
      </c>
      <c r="B37" s="15" t="s">
        <v>186</v>
      </c>
    </row>
    <row r="40" spans="1:3" ht="15.5" x14ac:dyDescent="0.35">
      <c r="A40" s="4" t="s">
        <v>391</v>
      </c>
    </row>
    <row r="41" spans="1:3" ht="15.5" x14ac:dyDescent="0.35">
      <c r="A41" s="6" t="s">
        <v>7</v>
      </c>
      <c r="B41" s="6" t="s">
        <v>8</v>
      </c>
    </row>
    <row r="42" spans="1:3" ht="15.5" x14ac:dyDescent="0.35">
      <c r="A42" s="7" t="s">
        <v>191</v>
      </c>
      <c r="B42" s="16">
        <v>1687191</v>
      </c>
      <c r="C42" s="40" t="str">
        <f>IF(AND(B42&gt;0,B35="No - we are not targeting this area"),"Warning: local authority has reported spend in area that they are not targeting.","")</f>
        <v/>
      </c>
    </row>
    <row r="43" spans="1:3" ht="15.5" x14ac:dyDescent="0.35">
      <c r="A43" s="7" t="s">
        <v>16</v>
      </c>
      <c r="B43" s="16">
        <v>0</v>
      </c>
      <c r="C43" s="40" t="str">
        <f>IF(AND(B43&gt;0,B36="No - we are not targeting this area"),"Warning: local authority has reported spend in area that they are not targeting.","")</f>
        <v/>
      </c>
    </row>
    <row r="44" spans="1:3" ht="15.5" x14ac:dyDescent="0.35">
      <c r="A44" s="7" t="s">
        <v>192</v>
      </c>
      <c r="B44" s="16">
        <v>0</v>
      </c>
      <c r="C44" s="40" t="str">
        <f>IF(AND(B44&gt;0,B37="No - we are not targeting this area"),"Warning: local authority has reported spend in area that they are not targeting.","")</f>
        <v/>
      </c>
    </row>
    <row r="45" spans="1:3" ht="15.5" x14ac:dyDescent="0.35">
      <c r="A45" s="17" t="s">
        <v>15</v>
      </c>
      <c r="B45" s="9">
        <f>IFERROR(SUM(B42:B44),"")</f>
        <v>1687191</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zoomScale="80" zoomScaleNormal="80" workbookViewId="0">
      <selection activeCell="A23" sqref="A23"/>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2" t="s">
        <v>385</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377</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17</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402</v>
      </c>
    </row>
    <row r="22" spans="1:16" ht="15.5" x14ac:dyDescent="0.35">
      <c r="A22" s="4" t="s">
        <v>188</v>
      </c>
    </row>
    <row r="23" spans="1:16" ht="360" customHeight="1" x14ac:dyDescent="0.35">
      <c r="A23" s="21" t="s">
        <v>403</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Southampton</v>
      </c>
      <c r="C5" t="str">
        <f>IF(ISBLANK('Spend return'!B18),"BLANK",INDEX('LA Allocations'!$C$2:$C$154,MATCH('Spend return'!B18,'LA Allocations'!$A$2:$A$154,0)))</f>
        <v>E06000045</v>
      </c>
      <c r="D5">
        <f>IF(ISBLANK('Spend return'!B19),"BLANK",'Spend return'!B19)</f>
        <v>1687191</v>
      </c>
      <c r="E5" t="str">
        <f>IF(ISBLANK('Spend return'!B24),"BLANK",'Spend return'!B24)</f>
        <v>Matthew Harrison</v>
      </c>
      <c r="F5" t="str">
        <f>IF(ISBLANK('Spend return'!B25),"BLANK",'Spend return'!B25)</f>
        <v>matthew.harrison@southampton.gov.uk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1687191</v>
      </c>
      <c r="L5">
        <f>IF(ISBLANK('Spend return'!B43),"BLANK",'Spend return'!B43)</f>
        <v>0</v>
      </c>
      <c r="M5">
        <f>IF(ISBLANK('Spend return'!B44),"BLANK",'Spend return'!B44)</f>
        <v>0</v>
      </c>
      <c r="N5">
        <f>IF(ISBLANK('Spend return'!B45),"BLANK",'Spend return'!B45)</f>
        <v>1687191</v>
      </c>
      <c r="O5" t="str">
        <f>IF(ISBLANK('Qualitative report'!A19),"BLANK",'Qualitative report'!A19)</f>
        <v>This funding is being used to support local care providers with inflation related cost pressures and any urgent sustainability issues which arise over the winter which may impact on local capacity and the ability to meet the needs of the local population. This covers both home care as well as residential care, nursing and Learning Disability or Mental Health provision.
We expect that this will mean that there continues to be sufficient home care capacity within the local market to meet levels of demand and that care homes are better able to respond in a timely way to referrals, in particular for those individuals with a higher than average complexity of need which has been identified as a gap in local provision. 
We are also planning to re-tender extra care provision over the Winter and will use some of this funding to support the likely increase in rates associated with the increased specification. This is also aimed at extra care being able to support individuals with higher care needs and avoid the need for residential and nursing placements where possible.</v>
      </c>
      <c r="P5" t="str">
        <f>IF(ISBLANK('Qualitative report'!A23),"BLANK",'Qualitative report'!A23)</f>
        <v>As described in our Market Capacity Plan (June 2023) the key gaps within Southampton do not relate to the number of beds/care hours available but rather the complexity of need which care providers (particularly care homes) can accommodate. The recently published Market Position Statement has begun a piece of work to discuss with providers how they can increase their ability to meet the needs of individuals with more complex needs as well as the support needed from the Council and wider system partners including the NHS to facilitate this change in their service offer.
This work includes:
•	Providing clarity on the different types of ‘complex need’ and what accommodation and care adaptations may be needed to meet these needs
•	Group discussions, alongside Hampshire Care Association, with local care providers about these needs, the challenges they will encounter and how these can be addressed
•	Individual discussions with care providers, with priority to those who are felt to be less able to support individuals with increasing care needs and therefore more at risk of future viability risks.
•	Monitoring of the impact on new placements for this group, for example the proportion of placements made within the city (which would indicate a positive change in approach from providers). 
Use of this funding aligns with NHS winter plans in that it will support the local care market to remain sustainable as well as supporting any individual care providers with urgent sustainability issues who are key to the local system. Market capacity will continue to be closely monitored over the winter both numerically as well as via regular feedback from Hampshire Care Association and their members. As in previous years, the council will continue to work closely with the NHS to have sufficient Short Term Service provision in place to facilitate timely hospital discharge as well as social work capacity to support system flow.</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2023-09-22T14:23:32Z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