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F84BE9F3-9E05-49BB-8CA9-D44939A10051}" xr6:coauthVersionLast="47" xr6:coauthVersionMax="47" xr10:uidLastSave="{00000000-0000-0000-0000-000000000000}"/>
  <bookViews>
    <workbookView xWindow="-12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<sst xmlns="http://schemas.openxmlformats.org/spreadsheetml/2006/main" count="833" uniqueCount="600">
  <si>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</si>
  <si>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</si>
  <si>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</si>
  <si>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</si>
  <si>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</si>
  <si>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</si>
  <si>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</si>
  <si>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</si>
  <si>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</si>
  <si>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</si>
  <si>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</si>
  <si>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</si>
  <si>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</si>
  <si>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</si>
  <si>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</si>
  <si>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</si>
  <si>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</si>
  <si>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</si>
  <si>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</si>
  <si>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</si>
  <si>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</si>
  <si>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</si>
  <si>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</si>
  <si>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</si>
  <si>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</si>
  <si>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</si>
  <si>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</si>
  <si>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</si>
  <si>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</si>
  <si>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</si>
  <si>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</si>
  <si>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</si>
  <si>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</si>
  <si>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</si>
  <si>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</si>
  <si>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</si>
  <si>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</si>
  <si>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</si>
  <si>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</si>
  <si>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</si>
  <si>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</si>
  <si>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</si>
  <si>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</si>
  <si>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</si>
  <si>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</si>
  <si>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</si>
  <si>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</si>
  <si>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</si>
  <si>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</si>
  <si>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</si>
  <si>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</si>
  <si>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</si>
  <si>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</si>
  <si>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</si>
  <si>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</si>
  <si>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</si>
  <si>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</si>
  <si>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</si>
  <si>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</si>
  <si>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</si>
  <si>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</si>
  <si>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</si>
  <si>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</si>
  <si>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</si>
  <si>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</si>
  <si>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</si>
  <si>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</si>
  <si>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</si>
  <si>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</si>
  <si>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</si>
  <si>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</si>
  <si>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</si>
  <si>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</si>
  <si>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</si>
  <si>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</si>
  <si>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</si>
  <si>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</si>
  <si>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</si>
  <si>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</si>
  <si>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</si>
  <si>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</si>
  <si>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</si>
  <si>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</si>
  <si>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</si>
  <si>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</si>
  <si>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</si>
  <si>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</si>
  <si>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</si>
  <si>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</si>
  <si>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</si>
  <si>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</si>
  <si>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</si>
  <si>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</si>
  <si>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</si>
  <si>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</si>
  <si>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</si>
  <si>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</si>
  <si>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</si>
  <si>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</si>
  <si>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</si>
  <si>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</si>
  <si>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</si>
  <si>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</si>
  <si>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</si>
  <si>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</si>
  <si>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</si>
  <si>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</si>
  <si>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</si>
  <si>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</si>
  <si>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</si>
  <si>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</si>
  <si>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</si>
  <si>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</si>
  <si>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</si>
  <si>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</si>
  <si>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</si>
  <si>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</si>
  <si>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</si>
  <si>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</si>
  <si>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</si>
  <si>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</si>
  <si>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</si>
  <si>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</si>
  <si>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</si>
  <si>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</si>
  <si>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</si>
  <si>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</si>
  <si>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</si>
  <si>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</si>
  <si>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</si>
  <si>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</si>
  <si>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</si>
  <si>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</si>
  <si>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</si>
  <si>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</si>
  <si>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</si>
  <si>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</si>
  <si>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</si>
  <si>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</si>
  <si>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</si>
  <si>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</si>
  <si>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</si>
  <si>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</si>
  <si>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</si>
  <si>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</si>
  <si>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</si>
  <si>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</si>
  <si>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</si>
  <si>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</si>
  <si>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</si>
  <si>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</si>
  <si>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</si>
  <si>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</si>
  <si>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</si>
  <si>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</si>
  <si>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</si>
  <si>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</si>
  <si>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</si>
  <si>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</si>
  <si>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</si>
  <si>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</si>
  <si>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</si>
  <si>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</si>
  <si>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</si>
  <si>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</si>
  <si>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</si>
  <si>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</si>
  <si>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</si>
  <si>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</si>
  <si>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</si>
  <si>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</si>
  <si>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</si>
  <si>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</si>
  <si>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</si>
  <si>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</si>
  <si>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</si>
  <si>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</si>
  <si>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</si>
  <si>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</si>
  <si>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</si>
  <si>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</si>
  <si>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</si>
  <si>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</si>
  <si>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</si>
  <si>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</si>
  <si>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</si>
  <si>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</si>
  <si>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</si>
  <si>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</si>
  <si>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</si>
  <si>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</si>
  <si>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</si>
  <si>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</si>
  <si>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</si>
  <si>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</si>
  <si>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</si>
  <si>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</si>
  <si>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</si>
  <si>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</si>
  <si>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</si>
  <si>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</si>
  <si>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</si>
  <si>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</si>
  <si>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</si>
  <si>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</si>
  <si>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</si>
  <si>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</si>
  <si>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</si>
  <si>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</si>
  <si>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</si>
  <si>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</si>
  <si>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</si>
  <si>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</si>
  <si>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</si>
  <si>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</si>
  <si>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</si>
  <si>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</si>
  <si>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</si>
  <si>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</si>
  <si>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</si>
  <si>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</si>
  <si>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</si>
  <si>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</si>
  <si>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</si>
  <si>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</si>
  <si>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</si>
  <si>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</si>
  <si>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</si>
  <si>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</si>
  <si>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</si>
  <si>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</si>
  <si>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</si>
  <si>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</si>
  <si>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</si>
  <si>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</si>
  <si>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</si>
  <si>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</si>
  <si>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</si>
  <si>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</si>
  <si>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</si>
  <si>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</si>
  <si>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</si>
  <si>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</si>
  <si>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</si>
  <si>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</si>
  <si>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</si>
  <si>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</si>
  <si>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</si>
  <si>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</si>
  <si>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</si>
  <si>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</si>
  <si>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</si>
  <si>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</si>
  <si>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</si>
  <si>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</si>
  <si>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</si>
  <si>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</si>
  <si>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</si>
  <si>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</si>
  <si>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</si>
  <si>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</si>
  <si>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</si>
  <si>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</si>
  <si>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</si>
  <si>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</si>
  <si>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</si>
  <si>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</si>
  <si>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</si>
  <si>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</si>
  <si>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</si>
  <si>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</si>
  <si>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</si>
  <si>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</si>
  <si>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</si>
  <si>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</si>
  <si>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</si>
  <si>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</si>
  <si>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</si>
  <si>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</si>
  <si>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</si>
  <si>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</si>
  <si>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</si>
  <si>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</si>
  <si>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</si>
  <si>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</si>
  <si>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</si>
  <si>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</si>
  <si>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</si>
  <si>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</si>
  <si>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</si>
  <si>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</si>
  <si>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</si>
  <si>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</si>
  <si>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</si>
  <si>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</si>
  <si>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</si>
  <si>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</si>
  <si>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</si>
  <si>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</si>
  <si>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</si>
  <si>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</si>
  <si>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</si>
  <si>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</si>
  <si>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</si>
  <si>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</si>
  <si>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</si>
  <si>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</si>
  <si>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</si>
  <si>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</si>
  <si>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</si>
  <si>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</si>
  <si>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</si>
  <si>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</si>
  <si>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</si>
  <si>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</si>
  <si>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</si>
  <si>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</si>
  <si>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</si>
  <si>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</si>
  <si>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</si>
  <si>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</si>
  <si>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</si>
  <si>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</si>
  <si>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</si>
  <si>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</si>
  <si>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</si>
  <si>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</si>
  <si>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</si>
  <si>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</si>
  <si>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</si>
  <si>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</si>
  <si>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</si>
  <si>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</si>
  <si>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</si>
  <si>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</si>
  <si>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</si>
  <si>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</si>
  <si>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</si>
  <si>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</si>
  <si>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</si>
  <si>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</si>
  <si>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</si>
  <si>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</si>
  <si>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</si>
  <si>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</si>
  <si>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</si>
  <si>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</si>
  <si>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</si>
  <si>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</si>
  <si>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</si>
  <si>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</si>
  <si>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</si>
  <si>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</si>
  <si>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</si>
  <si>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</si>
  <si>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</si>
  <si>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</si>
  <si>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</si>
  <si>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</si>
  <si>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</si>
  <si>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</si>
  <si>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</si>
  <si>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</si>
  <si>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</si>
  <si>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</si>
  <si>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</si>
  <si>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</si>
  <si>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</si>
  <si>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</si>
  <si>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</si>
  <si>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</si>
  <si>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</si>
  <si>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</si>
  <si>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</si>
  <si>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</si>
  <si>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</si>
  <si>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</si>
  <si>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</si>
  <si>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</si>
  <si>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</si>
  <si>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</si>
  <si>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</si>
  <si>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</si>
  <si>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</si>
  <si>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</si>
  <si>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</si>
  <si>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</si>
  <si>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</si>
  <si>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</si>
  <si>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</si>
  <si>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</si>
  <si>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</si>
  <si>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</si>
  <si>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</si>
  <si>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</si>
  <si>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</si>
  <si>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</si>
  <si>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</si>
  <si>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</si>
  <si>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</si>
  <si>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</si>
  <si>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</si>
  <si>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</si>
  <si>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</si>
  <si>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</si>
  <si>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</si>
  <si>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</si>
  <si>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</si>
  <si>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</si>
  <si>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</si>
  <si>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</si>
  <si>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</si>
  <si>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</si>
  <si>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</si>
  <si>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</si>
  <si>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</si>
  <si>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</si>
  <si>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</si>
  <si>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</si>
  <si>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</si>
  <si>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</si>
  <si>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</si>
  <si>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</si>
  <si>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</si>
  <si>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</si>
  <si>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</si>
  <si>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</si>
  <si>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</si>
  <si>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</si>
  <si>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</si>
  <si>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</si>
  <si>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</si>
  <si>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</si>
  <si>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</si>
  <si>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</si>
  <si>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</si>
  <si>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</si>
  <si>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</si>
  <si>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</si>
  <si>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</si>
  <si>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</si>
  <si>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</si>
  <si>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</si>
  <si>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</si>
  <si>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</si>
  <si>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</si>
  <si>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</si>
  <si>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</si>
  <si>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</si>
  <si>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</si>
  <si>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</si>
  <si>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</si>
  <si>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</si>
  <si>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</si>
  <si>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</si>
  <si>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</si>
  <si>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</si>
  <si>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</si>
  <si>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</si>
  <si>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</si>
  <si>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</si>
  <si>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</si>
  <si>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</si>
  <si>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</si>
  <si>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</si>
  <si>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</si>
  <si>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</si>
  <si>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</si>
  <si>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</si>
  <si>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</si>
  <si>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</si>
  <si>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</si>
  <si>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</si>
  <si>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</si>
  <si>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</si>
  <si>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</si>
  <si>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</si>
  <si>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</si>
  <si>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</si>
  <si>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</si>
  <si>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</si>
  <si>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</si>
  <si>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</si>
  <si>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</si>
  <si>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</si>
  <si>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</si>
  <si>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</si>
  <si>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</si>
  <si>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</si>
  <si>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</si>
  <si>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</si>
  <si>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</si>
  <si>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</si>
  <si>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</si>
  <si>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</si>
  <si>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</si>
  <si>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</si>
  <si>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</si>
  <si>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</si>
  <si>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</si>
  <si>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</si>
  <si>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</si>
  <si>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</si>
  <si>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</si>
  <si>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</si>
  <si>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</si>
  <si>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</si>
  <si>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</si>
  <si>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</si>
  <si>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</si>
  <si>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</si>
  <si>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</si>
  <si>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</si>
  <si>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</si>
  <si>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</si>
  <si>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</si>
  <si>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</si>
  <si>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</si>
  <si>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</si>
  <si>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</si>
  <si>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</si>
  <si>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</si>
  <si>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</si>
  <si>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</si>
  <si>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</si>
  <si>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</si>
  <si>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</si>
  <si>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</si>
  <si>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</si>
  <si>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</si>
  <si>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</si>
  <si>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</si>
  <si>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</si>
  <si>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</si>
  <si>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</si>
  <si>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</si>
  <si>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</si>
  <si>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</si>
  <si>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</si>
  <si>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</si>
  <si>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</si>
  <si>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</si>
  <si>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</si>
  <si>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</si>
  <si>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</si>
  <si>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</si>
  <si>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</si>
  <si>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</si>
  <si>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</si>
  <si>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</si>
  <si>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</si>
  <si>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</si>
  <si>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</si>
  <si>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</si>
  <si>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</si>
  <si>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</si>
  <si>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</si>
  <si>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</si>
  <si>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</si>
  <si>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</si>
  <si>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</si>
  <si>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</si>
  <si>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</si>
  <si>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</si>
  <si>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</si>
  <si>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</si>
  <si>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</si>
  <si>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</si>
  <si>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</si>
  <si>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</si>
  <si>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</si>
  <si>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</si>
  <si>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</si>
  <si>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</si>
  <si>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</si>
  <si>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</si>
  <si>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</si>
  <si>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</si>
  <si>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</si>
  <si>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</si>
  <si>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</si>
  <si>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</si>
  <si>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Estimated to go up to 29 but the borough is at capacity as per the comment above.</t>
  </si>
  <si>
    <t>All extra care schemes are full. Average length of stay shows no variation in placements year on year.</t>
  </si>
  <si>
    <t>Schemes full.0</t>
  </si>
  <si>
    <t>Estimates using POPPI / PANSI and ONS data plus commissioning trends.</t>
  </si>
  <si>
    <t>The % figure in D75 represents % of total available, affordable capacity to RBG currently being used.</t>
  </si>
  <si>
    <t>The % figure in D77 represents % of total available, affordable capacity to RBG currently being used.</t>
  </si>
  <si>
    <t>The % figure in D79 represents % of total available, affordable capacity to RBG currently being used.</t>
  </si>
  <si>
    <t>The % figure in D81 represents % of total available, affordable capacity to RBG currently being used.</t>
  </si>
  <si>
    <t>The % figure in D83 represents % of total available, affordable capacity to RBG currently being used.</t>
  </si>
  <si>
    <t>The % figure in D85 represents % of total available, affordable capacity to RBG currently being used.</t>
  </si>
  <si>
    <t xml:space="preserve">Estimated to go up to 170 but the borough is at capacity and already has a waitlist of 100+ people. RBG is in the process of undertaking a business case for the development of an additional scheme. </t>
  </si>
  <si>
    <t>The % figure in D78 represents % of total available capacity to RBG at April2023.</t>
  </si>
  <si>
    <t>The % figure in D80 represents % of total available capacity to RBG at April2023.</t>
  </si>
  <si>
    <t>The % figure in D82 represents % of total available capacity to RBG at April2023.</t>
  </si>
  <si>
    <t>The % figure in D84 represents % of total available capacity to RBG at April2023.</t>
  </si>
  <si>
    <t>The % figure in D86 represents % of total available capacity to RBG at April2023.</t>
  </si>
  <si>
    <t>There is a surplus of SL capacity in RBG following an explosion of new to market providers.</t>
  </si>
  <si>
    <t>The % figure in D76 represents % of total available capacity to RBG at April2023. However we continue to support placements using out of borough capacity to ensure no delay in commencement of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</si>
</sst>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2">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49" fontId="0" fillId="7" borderId="1" xfId="0" applyNumberFormat="1" applyFill="1" applyBorder="1" applyAlignment="1" applyProtection="1">
      <alignment horizontal="left" vertical="center"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55"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0</v>
      </c>
      <c r="C27" s="18" t="str">
        <f>IF(B27=1,"Yes","No")</f>
        <v>No</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0</v>
      </c>
      <c r="C73" s="65" t="str">
        <f>IF(B73=1,"Yes","No")</f>
        <v>No</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34" zoomScale="70" zoomScaleNormal="70" workbookViewId="0">
      <selection activeCell="B48" sqref="B48"/>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195</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c r="C47" s="3"/>
      <c r="D47" s="3"/>
      <c r="E47" s="3"/>
      <c r="F47" s="3"/>
      <c r="G47" s="3"/>
      <c r="H47" s="3"/>
      <c r="I47" s="3"/>
      <c r="J47" s="3"/>
      <c r="K47" s="3"/>
    </row>
    <row r="48" spans="1:11" ht="15.75" x14ac:dyDescent="0.25">
      <c r="A48" s="7" t="s">
        <v>74</v>
      </c>
      <c r="B48" s="48"/>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ht="30" x14ac:dyDescent="0.25">
      <c r="A54" s="77" t="s">
        <v>81</v>
      </c>
      <c r="B54" s="41" t="s">
        <v>82</v>
      </c>
      <c r="C54" s="28">
        <v>272</v>
      </c>
      <c r="D54" s="28">
        <v>267</v>
      </c>
      <c r="E54" s="28">
        <v>275</v>
      </c>
      <c r="F54" s="29" t="s">
        <v>585</v>
      </c>
    </row>
    <row r="55" spans="1:11" x14ac:dyDescent="0.25">
      <c r="A55" s="78"/>
      <c r="B55" s="42" t="s">
        <v>83</v>
      </c>
      <c r="C55" s="28">
        <v>183</v>
      </c>
      <c r="D55" s="28">
        <v>180</v>
      </c>
      <c r="E55" s="28">
        <v>185</v>
      </c>
      <c r="F55" s="29"/>
    </row>
    <row r="56" spans="1:11" ht="30" x14ac:dyDescent="0.25">
      <c r="A56" s="79" t="s">
        <v>84</v>
      </c>
      <c r="B56" s="42" t="s">
        <v>82</v>
      </c>
      <c r="C56" s="28">
        <v>15</v>
      </c>
      <c r="D56" s="28">
        <v>23</v>
      </c>
      <c r="E56" s="28">
        <v>24</v>
      </c>
      <c r="F56" s="29" t="s">
        <v>585</v>
      </c>
    </row>
    <row r="57" spans="1:11" x14ac:dyDescent="0.25">
      <c r="A57" s="80"/>
      <c r="B57" s="42" t="s">
        <v>83</v>
      </c>
      <c r="C57" s="28">
        <v>10</v>
      </c>
      <c r="D57" s="28">
        <v>16</v>
      </c>
      <c r="E57" s="28">
        <v>16</v>
      </c>
      <c r="F57" s="29"/>
    </row>
    <row r="58" spans="1:11" ht="30" x14ac:dyDescent="0.25">
      <c r="A58" s="79" t="s">
        <v>85</v>
      </c>
      <c r="B58" s="42" t="s">
        <v>82</v>
      </c>
      <c r="C58" s="28">
        <v>252</v>
      </c>
      <c r="D58" s="28">
        <v>269</v>
      </c>
      <c r="E58" s="28">
        <v>277</v>
      </c>
      <c r="F58" s="29" t="s">
        <v>585</v>
      </c>
    </row>
    <row r="59" spans="1:11" x14ac:dyDescent="0.25">
      <c r="A59" s="80"/>
      <c r="B59" s="42" t="s">
        <v>83</v>
      </c>
      <c r="C59" s="28">
        <v>184</v>
      </c>
      <c r="D59" s="28">
        <v>197</v>
      </c>
      <c r="E59" s="28">
        <v>203</v>
      </c>
      <c r="F59" s="29"/>
    </row>
    <row r="60" spans="1:11" ht="30" x14ac:dyDescent="0.25">
      <c r="A60" s="79" t="s">
        <v>86</v>
      </c>
      <c r="B60" s="42" t="s">
        <v>82</v>
      </c>
      <c r="C60" s="28">
        <v>206</v>
      </c>
      <c r="D60" s="28">
        <v>193</v>
      </c>
      <c r="E60" s="28">
        <v>205</v>
      </c>
      <c r="F60" s="29" t="s">
        <v>585</v>
      </c>
    </row>
    <row r="61" spans="1:11" x14ac:dyDescent="0.25">
      <c r="A61" s="80"/>
      <c r="B61" s="42" t="s">
        <v>83</v>
      </c>
      <c r="C61" s="28">
        <v>165</v>
      </c>
      <c r="D61" s="28">
        <v>154</v>
      </c>
      <c r="E61" s="28">
        <v>171</v>
      </c>
      <c r="F61" s="29"/>
    </row>
    <row r="62" spans="1:11" ht="30" x14ac:dyDescent="0.25">
      <c r="A62" s="77" t="s">
        <v>87</v>
      </c>
      <c r="B62" s="42" t="s">
        <v>82</v>
      </c>
      <c r="C62" s="28">
        <v>1812</v>
      </c>
      <c r="D62" s="28">
        <v>1943</v>
      </c>
      <c r="E62" s="28">
        <v>2001</v>
      </c>
      <c r="F62" s="29" t="s">
        <v>585</v>
      </c>
    </row>
    <row r="63" spans="1:11" x14ac:dyDescent="0.25">
      <c r="A63" s="78"/>
      <c r="B63" s="42" t="s">
        <v>88</v>
      </c>
      <c r="C63" s="28">
        <v>943372</v>
      </c>
      <c r="D63" s="28">
        <v>1000305</v>
      </c>
      <c r="E63" s="28">
        <v>1030164</v>
      </c>
      <c r="F63" s="29"/>
    </row>
    <row r="64" spans="1:11" ht="30" x14ac:dyDescent="0.25">
      <c r="A64" s="77" t="s">
        <v>89</v>
      </c>
      <c r="B64" s="42" t="s">
        <v>82</v>
      </c>
      <c r="C64" s="28">
        <v>515</v>
      </c>
      <c r="D64" s="28">
        <v>537</v>
      </c>
      <c r="E64" s="28">
        <v>569</v>
      </c>
      <c r="F64" s="29" t="s">
        <v>585</v>
      </c>
    </row>
    <row r="65" spans="1:9" x14ac:dyDescent="0.25">
      <c r="A65" s="78"/>
      <c r="B65" s="42" t="s">
        <v>88</v>
      </c>
      <c r="C65" s="28">
        <v>287918</v>
      </c>
      <c r="D65" s="28">
        <v>305294</v>
      </c>
      <c r="E65" s="28">
        <v>323486</v>
      </c>
      <c r="F65" s="29"/>
    </row>
    <row r="66" spans="1:9" ht="75" x14ac:dyDescent="0.25">
      <c r="A66" s="77" t="s">
        <v>90</v>
      </c>
      <c r="B66" s="42" t="s">
        <v>82</v>
      </c>
      <c r="C66" s="28">
        <v>164</v>
      </c>
      <c r="D66" s="28">
        <v>165</v>
      </c>
      <c r="E66" s="28">
        <v>165</v>
      </c>
      <c r="F66" s="29" t="s">
        <v>592</v>
      </c>
    </row>
    <row r="67" spans="1:9" x14ac:dyDescent="0.25">
      <c r="A67" s="78"/>
      <c r="B67" s="42" t="s">
        <v>91</v>
      </c>
      <c r="C67" s="28">
        <v>160</v>
      </c>
      <c r="D67" s="28">
        <v>160</v>
      </c>
      <c r="E67" s="28">
        <v>160</v>
      </c>
      <c r="F67" s="29" t="s">
        <v>584</v>
      </c>
    </row>
    <row r="68" spans="1:9" ht="30" x14ac:dyDescent="0.25">
      <c r="A68" s="79" t="s">
        <v>92</v>
      </c>
      <c r="B68" s="42" t="s">
        <v>82</v>
      </c>
      <c r="C68" s="28">
        <v>27</v>
      </c>
      <c r="D68" s="28">
        <v>27</v>
      </c>
      <c r="E68" s="28">
        <v>27</v>
      </c>
      <c r="F68" s="29" t="s">
        <v>582</v>
      </c>
    </row>
    <row r="69" spans="1:9" x14ac:dyDescent="0.25">
      <c r="A69" s="80"/>
      <c r="B69" s="42" t="s">
        <v>91</v>
      </c>
      <c r="C69" s="28">
        <v>27</v>
      </c>
      <c r="D69" s="28">
        <v>27</v>
      </c>
      <c r="E69" s="28">
        <v>27</v>
      </c>
      <c r="F69" s="29"/>
    </row>
    <row r="70" spans="1:9" ht="30" x14ac:dyDescent="0.25">
      <c r="A70" s="79" t="s">
        <v>93</v>
      </c>
      <c r="B70" s="42" t="s">
        <v>82</v>
      </c>
      <c r="C70" s="28">
        <v>315</v>
      </c>
      <c r="D70" s="28">
        <v>308</v>
      </c>
      <c r="E70" s="28">
        <v>327</v>
      </c>
      <c r="F70" s="30" t="s">
        <v>585</v>
      </c>
    </row>
    <row r="71" spans="1:9" x14ac:dyDescent="0.25">
      <c r="A71" s="80"/>
      <c r="B71" s="42" t="s">
        <v>91</v>
      </c>
      <c r="C71" s="28">
        <v>261</v>
      </c>
      <c r="D71" s="28">
        <v>255</v>
      </c>
      <c r="E71" s="28">
        <v>100</v>
      </c>
      <c r="F71" s="29"/>
    </row>
    <row r="72" spans="1:9" ht="15.6" customHeight="1" x14ac:dyDescent="0.25">
      <c r="A72" s="75"/>
      <c r="B72" s="75"/>
      <c r="C72" s="75"/>
      <c r="D72" s="75"/>
      <c r="E72" s="75"/>
      <c r="F72" s="70"/>
      <c r="G72" s="70"/>
      <c r="H72" s="70"/>
      <c r="I72" s="70"/>
    </row>
    <row r="74" spans="1:9" ht="54" customHeight="1" x14ac:dyDescent="0.25">
      <c r="A74" s="68" t="s">
        <v>75</v>
      </c>
      <c r="B74" s="68" t="s">
        <v>94</v>
      </c>
      <c r="C74" s="67" t="s">
        <v>95</v>
      </c>
      <c r="D74" s="67" t="s">
        <v>96</v>
      </c>
      <c r="E74" s="67" t="s">
        <v>97</v>
      </c>
      <c r="F74" s="67" t="s">
        <v>80</v>
      </c>
    </row>
    <row r="75" spans="1:9" ht="60" x14ac:dyDescent="0.25">
      <c r="A75" s="77" t="s">
        <v>81</v>
      </c>
      <c r="B75" s="42" t="s">
        <v>98</v>
      </c>
      <c r="C75" s="28">
        <v>300</v>
      </c>
      <c r="D75" s="28">
        <v>92</v>
      </c>
      <c r="E75" s="74" t="s">
        <v>578</v>
      </c>
      <c r="F75" s="81" t="s">
        <v>586</v>
      </c>
    </row>
    <row r="76" spans="1:9" ht="60" x14ac:dyDescent="0.25">
      <c r="A76" s="78"/>
      <c r="B76" s="42" t="s">
        <v>99</v>
      </c>
      <c r="C76" s="28">
        <v>168</v>
      </c>
      <c r="D76" s="28">
        <v>95</v>
      </c>
      <c r="E76" s="74" t="s">
        <v>578</v>
      </c>
      <c r="F76" s="81" t="s">
        <v>599</v>
      </c>
    </row>
    <row r="77" spans="1:9" ht="60" x14ac:dyDescent="0.25">
      <c r="A77" s="79" t="s">
        <v>84</v>
      </c>
      <c r="B77" s="42" t="s">
        <v>98</v>
      </c>
      <c r="C77" s="28">
        <v>26</v>
      </c>
      <c r="D77" s="28">
        <v>92</v>
      </c>
      <c r="E77" s="74" t="s">
        <v>578</v>
      </c>
      <c r="F77" s="81" t="s">
        <v>587</v>
      </c>
    </row>
    <row r="78" spans="1:9" ht="60" x14ac:dyDescent="0.25">
      <c r="A78" s="80"/>
      <c r="B78" s="42" t="s">
        <v>99</v>
      </c>
      <c r="C78" s="28">
        <v>19</v>
      </c>
      <c r="D78" s="28">
        <v>85</v>
      </c>
      <c r="E78" s="74" t="s">
        <v>578</v>
      </c>
      <c r="F78" s="81" t="s">
        <v>593</v>
      </c>
    </row>
    <row r="79" spans="1:9" ht="60" x14ac:dyDescent="0.25">
      <c r="A79" s="79" t="s">
        <v>85</v>
      </c>
      <c r="B79" s="42" t="s">
        <v>98</v>
      </c>
      <c r="C79" s="28">
        <v>292</v>
      </c>
      <c r="D79" s="28">
        <v>95</v>
      </c>
      <c r="E79" s="74" t="s">
        <v>578</v>
      </c>
      <c r="F79" s="81" t="s">
        <v>588</v>
      </c>
    </row>
    <row r="80" spans="1:9" ht="60" x14ac:dyDescent="0.25">
      <c r="A80" s="80"/>
      <c r="B80" s="42" t="s">
        <v>99</v>
      </c>
      <c r="C80" s="28">
        <v>198</v>
      </c>
      <c r="D80" s="28">
        <v>95</v>
      </c>
      <c r="E80" s="74" t="s">
        <v>578</v>
      </c>
      <c r="F80" s="81" t="s">
        <v>594</v>
      </c>
    </row>
    <row r="81" spans="1:6" ht="60" x14ac:dyDescent="0.25">
      <c r="A81" s="79" t="s">
        <v>86</v>
      </c>
      <c r="B81" s="42" t="s">
        <v>98</v>
      </c>
      <c r="C81" s="28">
        <v>215</v>
      </c>
      <c r="D81" s="28">
        <v>95</v>
      </c>
      <c r="E81" s="74" t="s">
        <v>578</v>
      </c>
      <c r="F81" s="81" t="s">
        <v>589</v>
      </c>
    </row>
    <row r="82" spans="1:6" ht="60" x14ac:dyDescent="0.25">
      <c r="A82" s="80"/>
      <c r="B82" s="42" t="s">
        <v>99</v>
      </c>
      <c r="C82" s="28">
        <v>171</v>
      </c>
      <c r="D82" s="28">
        <v>96</v>
      </c>
      <c r="E82" s="74" t="s">
        <v>578</v>
      </c>
      <c r="F82" s="81" t="s">
        <v>595</v>
      </c>
    </row>
    <row r="83" spans="1:6" ht="45" x14ac:dyDescent="0.25">
      <c r="A83" s="77" t="s">
        <v>87</v>
      </c>
      <c r="B83" s="42" t="s">
        <v>98</v>
      </c>
      <c r="C83" s="28">
        <v>2581</v>
      </c>
      <c r="D83" s="28">
        <v>78</v>
      </c>
      <c r="E83" s="74" t="s">
        <v>412</v>
      </c>
      <c r="F83" s="81" t="s">
        <v>590</v>
      </c>
    </row>
    <row r="84" spans="1:6" ht="45" x14ac:dyDescent="0.25">
      <c r="A84" s="78"/>
      <c r="B84" s="42" t="s">
        <v>100</v>
      </c>
      <c r="C84" s="28">
        <v>85847</v>
      </c>
      <c r="D84" s="28">
        <v>78</v>
      </c>
      <c r="E84" s="74" t="s">
        <v>412</v>
      </c>
      <c r="F84" s="81" t="s">
        <v>596</v>
      </c>
    </row>
    <row r="85" spans="1:6" ht="45" x14ac:dyDescent="0.25">
      <c r="A85" s="77" t="s">
        <v>89</v>
      </c>
      <c r="B85" s="42" t="s">
        <v>98</v>
      </c>
      <c r="C85" s="28">
        <v>734</v>
      </c>
      <c r="D85" s="28">
        <v>78</v>
      </c>
      <c r="E85" s="74" t="s">
        <v>412</v>
      </c>
      <c r="F85" s="81" t="s">
        <v>591</v>
      </c>
    </row>
    <row r="86" spans="1:6" ht="45" x14ac:dyDescent="0.25">
      <c r="A86" s="78"/>
      <c r="B86" s="42" t="s">
        <v>100</v>
      </c>
      <c r="C86" s="28">
        <v>26957</v>
      </c>
      <c r="D86" s="28">
        <v>78</v>
      </c>
      <c r="E86" s="74" t="s">
        <v>412</v>
      </c>
      <c r="F86" s="81" t="s">
        <v>597</v>
      </c>
    </row>
    <row r="87" spans="1:6" ht="45" x14ac:dyDescent="0.25">
      <c r="A87" s="77" t="s">
        <v>90</v>
      </c>
      <c r="B87" s="42" t="s">
        <v>98</v>
      </c>
      <c r="C87" s="28">
        <v>160</v>
      </c>
      <c r="D87" s="28">
        <v>100</v>
      </c>
      <c r="E87" s="74" t="s">
        <v>581</v>
      </c>
      <c r="F87" s="81" t="s">
        <v>583</v>
      </c>
    </row>
    <row r="88" spans="1:6" ht="45" x14ac:dyDescent="0.25">
      <c r="A88" s="78"/>
      <c r="B88" s="44" t="s">
        <v>101</v>
      </c>
      <c r="C88" s="28">
        <v>160</v>
      </c>
      <c r="D88" s="28">
        <v>100</v>
      </c>
      <c r="E88" s="74" t="s">
        <v>581</v>
      </c>
      <c r="F88" s="81" t="s">
        <v>583</v>
      </c>
    </row>
    <row r="89" spans="1:6" ht="45" x14ac:dyDescent="0.25">
      <c r="A89" s="79" t="s">
        <v>92</v>
      </c>
      <c r="B89" s="42" t="s">
        <v>98</v>
      </c>
      <c r="C89" s="28">
        <v>27</v>
      </c>
      <c r="D89" s="28">
        <v>100</v>
      </c>
      <c r="E89" s="74" t="s">
        <v>581</v>
      </c>
      <c r="F89" s="81" t="s">
        <v>583</v>
      </c>
    </row>
    <row r="90" spans="1:6" ht="45" x14ac:dyDescent="0.25">
      <c r="A90" s="80"/>
      <c r="B90" s="44" t="s">
        <v>101</v>
      </c>
      <c r="C90" s="28">
        <v>27</v>
      </c>
      <c r="D90" s="28">
        <v>100</v>
      </c>
      <c r="E90" s="74" t="s">
        <v>581</v>
      </c>
      <c r="F90" s="81" t="s">
        <v>583</v>
      </c>
    </row>
    <row r="91" spans="1:6" ht="45" x14ac:dyDescent="0.25">
      <c r="A91" s="79" t="s">
        <v>93</v>
      </c>
      <c r="B91" s="42" t="s">
        <v>98</v>
      </c>
      <c r="C91" s="28">
        <v>392</v>
      </c>
      <c r="D91" s="28">
        <v>83</v>
      </c>
      <c r="E91" s="74" t="s">
        <v>413</v>
      </c>
      <c r="F91" s="81" t="s">
        <v>598</v>
      </c>
    </row>
    <row r="92" spans="1:6" ht="45" x14ac:dyDescent="0.25">
      <c r="A92" s="80"/>
      <c r="B92" s="44" t="s">
        <v>101</v>
      </c>
      <c r="C92" s="28">
        <v>325</v>
      </c>
      <c r="D92" s="28">
        <v>83</v>
      </c>
      <c r="E92" s="74" t="s">
        <v>413</v>
      </c>
      <c r="F92" s="81" t="s">
        <v>598</v>
      </c>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Greenwich</v>
      </c>
      <c r="C5" t="str">
        <f>IF(ISBLANK('Capacity Template'!B42),"BLANK",INDEX('Source - LAs List'!$B$2:$B$154,MATCH('Capacity Template'!B42,'Source - LAs List'!$A$2:$A$154,0)))</f>
        <v>E09000011</v>
      </c>
      <c r="D5" t="str">
        <f>IF(ISBLANK('Capacity Template'!B47),"BLANK",'Capacity Template'!B47)</f>
        <v>BLANK</v>
      </c>
      <c r="E5" t="str">
        <f>IF(ISBLANK('Capacity Template'!B48),"BLANK",'Capacity Template'!B48)</f>
        <v>BLANK</v>
      </c>
      <c r="F5">
        <f>IF(ISBLANK(INDEX('Capacity Template'!$C$54:$C$71,1)),"BLANK",INDEX('Capacity Template'!$C$54:$C$71,1))</f>
        <v>272</v>
      </c>
      <c r="G5">
        <f>IF(ISBLANK(INDEX('Capacity Template'!$C$54:$C$71,2)),"BLANK",INDEX('Capacity Template'!$C$54:$C$71,2))</f>
        <v>183</v>
      </c>
      <c r="H5">
        <f>IF(ISBLANK(INDEX('Capacity Template'!$C$54:$C$71,3)),"BLANK",INDEX('Capacity Template'!$C$54:$C$71,3))</f>
        <v>15</v>
      </c>
      <c r="I5">
        <f>IF(ISBLANK(INDEX('Capacity Template'!$C$54:$C$71,4)),"BLANK",INDEX('Capacity Template'!$C$54:$C$71,4))</f>
        <v>10</v>
      </c>
      <c r="J5">
        <f>IF(ISBLANK(INDEX('Capacity Template'!$C$54:$C$71,5)),"BLANK",INDEX('Capacity Template'!$C$54:$C$71,5))</f>
        <v>252</v>
      </c>
      <c r="K5">
        <f>IF(ISBLANK(INDEX('Capacity Template'!$C$54:$C$71,6)),"BLANK",INDEX('Capacity Template'!$C$54:$C$71,6))</f>
        <v>184</v>
      </c>
      <c r="L5">
        <f>IF(ISBLANK(INDEX('Capacity Template'!$C$54:$C$71,7)),"BLANK",INDEX('Capacity Template'!$C$54:$C$71,7))</f>
        <v>206</v>
      </c>
      <c r="M5">
        <f>IF(ISBLANK(INDEX('Capacity Template'!$C$54:$C$71,8)),"BLANK",INDEX('Capacity Template'!$C$54:$C$71,8))</f>
        <v>165</v>
      </c>
      <c r="N5">
        <f>IF(ISBLANK(INDEX('Capacity Template'!$C$54:$C$71,9)),"BLANK",INDEX('Capacity Template'!$C$54:$C$71,9))</f>
        <v>1812</v>
      </c>
      <c r="O5">
        <f>IF(ISBLANK(INDEX('Capacity Template'!$C$54:$C$71,10)),"BLANK",INDEX('Capacity Template'!$C$54:$C$71,10))</f>
        <v>943372</v>
      </c>
      <c r="P5">
        <f>IF(ISBLANK(INDEX('Capacity Template'!$C$54:$C$71,11)),"BLANK",INDEX('Capacity Template'!$C$54:$C$71,11))</f>
        <v>515</v>
      </c>
      <c r="Q5">
        <f>IF(ISBLANK(INDEX('Capacity Template'!$C$54:$C$71,12)),"BLANK",INDEX('Capacity Template'!$C$54:$C$71,12))</f>
        <v>287918</v>
      </c>
      <c r="R5">
        <f>IF(ISBLANK(INDEX('Capacity Template'!$C$54:$C$71,13)),"BLANK",INDEX('Capacity Template'!$C$54:$C$71,13))</f>
        <v>164</v>
      </c>
      <c r="S5">
        <f>IF(ISBLANK(INDEX('Capacity Template'!$C$54:$C$71,14)),"BLANK",INDEX('Capacity Template'!$C$54:$C$71,14))</f>
        <v>160</v>
      </c>
      <c r="T5">
        <f>IF(ISBLANK(INDEX('Capacity Template'!$C$54:$C$71,15)),"BLANK",INDEX('Capacity Template'!$C$54:$C$71,15))</f>
        <v>27</v>
      </c>
      <c r="U5">
        <f>IF(ISBLANK(INDEX('Capacity Template'!$C$54:$C$71,16)),"BLANK",INDEX('Capacity Template'!$C$54:$C$71,16))</f>
        <v>27</v>
      </c>
      <c r="V5">
        <f>IF(ISBLANK(INDEX('Capacity Template'!$C$54:$C$71,17)),"BLANK",INDEX('Capacity Template'!$C$54:$C$71,17))</f>
        <v>315</v>
      </c>
      <c r="W5">
        <f>IF(ISBLANK(INDEX('Capacity Template'!$C$54:$C$71,18)),"BLANK",INDEX('Capacity Template'!$C$54:$C$71,18))</f>
        <v>261</v>
      </c>
      <c r="X5">
        <f>IF(ISBLANK(INDEX('Capacity Template'!$D$54:$D$71,1)),"BLANK",INDEX('Capacity Template'!$D$54:$D$71,1))</f>
        <v>267</v>
      </c>
      <c r="Y5">
        <f>IF(ISBLANK(INDEX('Capacity Template'!$D$54:$D$71,2)),"BLANK",INDEX('Capacity Template'!$D$54:$D$71,2))</f>
        <v>180</v>
      </c>
      <c r="Z5">
        <f>IF(ISBLANK(INDEX('Capacity Template'!$D$54:$D$71,3)),"BLANK",INDEX('Capacity Template'!$D$54:$D$71,3))</f>
        <v>23</v>
      </c>
      <c r="AA5">
        <f>IF(ISBLANK(INDEX('Capacity Template'!$D$54:$D$71,4)),"BLANK",INDEX('Capacity Template'!$D$54:$D$71,4))</f>
        <v>16</v>
      </c>
      <c r="AB5">
        <f>IF(ISBLANK(INDEX('Capacity Template'!$D$54:$D$71,5)),"BLANK",INDEX('Capacity Template'!$D$54:$D$71,5))</f>
        <v>269</v>
      </c>
      <c r="AC5">
        <f>IF(ISBLANK(INDEX('Capacity Template'!$D$54:$D$71,6)),"BLANK",INDEX('Capacity Template'!$D$54:$D$71,6))</f>
        <v>197</v>
      </c>
      <c r="AD5">
        <f>IF(ISBLANK(INDEX('Capacity Template'!$D$54:$D$71,7)),"BLANK",INDEX('Capacity Template'!$D$54:$D$71,7))</f>
        <v>193</v>
      </c>
      <c r="AE5">
        <f>IF(ISBLANK(INDEX('Capacity Template'!$D$54:$D$71,8)),"BLANK",INDEX('Capacity Template'!$D$54:$D$71,8))</f>
        <v>154</v>
      </c>
      <c r="AF5">
        <f>IF(ISBLANK(INDEX('Capacity Template'!$D$54:$D$71,9)),"BLANK",INDEX('Capacity Template'!$D$54:$D$71,9))</f>
        <v>1943</v>
      </c>
      <c r="AG5">
        <f>IF(ISBLANK(INDEX('Capacity Template'!$D$54:$D$71,10)),"BLANK",INDEX('Capacity Template'!$D$54:$D$71,10))</f>
        <v>1000305</v>
      </c>
      <c r="AH5">
        <f>IF(ISBLANK(INDEX('Capacity Template'!$D$54:$D$71,11)),"BLANK",INDEX('Capacity Template'!$D$54:$D$71,11))</f>
        <v>537</v>
      </c>
      <c r="AI5">
        <f>IF(ISBLANK(INDEX('Capacity Template'!$D$54:$D$71,12)),"BLANK",INDEX('Capacity Template'!$D$54:$D$71,12))</f>
        <v>305294</v>
      </c>
      <c r="AJ5">
        <f>IF(ISBLANK(INDEX('Capacity Template'!$D$54:$D$71,13)),"BLANK",INDEX('Capacity Template'!$D$54:$D$71,13))</f>
        <v>165</v>
      </c>
      <c r="AK5">
        <f>IF(ISBLANK(INDEX('Capacity Template'!$D$54:$D$71,14)),"BLANK",INDEX('Capacity Template'!$D$54:$D$71,14))</f>
        <v>160</v>
      </c>
      <c r="AL5">
        <f>IF(ISBLANK(INDEX('Capacity Template'!$D$54:$D$71,15)),"BLANK",INDEX('Capacity Template'!$D$54:$D$71,15))</f>
        <v>27</v>
      </c>
      <c r="AM5">
        <f>IF(ISBLANK(INDEX('Capacity Template'!$D$54:$D$71,16)),"BLANK",INDEX('Capacity Template'!$D$54:$D$71,16))</f>
        <v>27</v>
      </c>
      <c r="AN5">
        <f>IF(ISBLANK(INDEX('Capacity Template'!$D$54:$D$71,17)),"BLANK",INDEX('Capacity Template'!$D$54:$D$71,17))</f>
        <v>308</v>
      </c>
      <c r="AO5">
        <f>IF(ISBLANK(INDEX('Capacity Template'!$D$54:$D$71,18)),"BLANK",INDEX('Capacity Template'!$D$54:$D$71,18))</f>
        <v>255</v>
      </c>
      <c r="AP5">
        <f>IF(ISBLANK(INDEX('Capacity Template'!$E$54:$E$71,1)),"BLANK",INDEX('Capacity Template'!$E$54:$E$71,1))</f>
        <v>275</v>
      </c>
      <c r="AQ5">
        <f>IF(ISBLANK(INDEX('Capacity Template'!$E$54:$E$71,2)),"BLANK",INDEX('Capacity Template'!$E$54:$E$71,2))</f>
        <v>185</v>
      </c>
      <c r="AR5">
        <f>IF(ISBLANK(INDEX('Capacity Template'!$E$54:$E$71,3)),"BLANK",INDEX('Capacity Template'!$E$54:$E$71,3))</f>
        <v>24</v>
      </c>
      <c r="AS5">
        <f>IF(ISBLANK(INDEX('Capacity Template'!$E$54:$E$71,4)),"BLANK",INDEX('Capacity Template'!$E$54:$E$71,4))</f>
        <v>16</v>
      </c>
      <c r="AT5">
        <f>IF(ISBLANK(INDEX('Capacity Template'!$E$54:$E$71,5)),"BLANK",INDEX('Capacity Template'!$E$54:$E$71,5))</f>
        <v>277</v>
      </c>
      <c r="AU5">
        <f>IF(ISBLANK(INDEX('Capacity Template'!$E$54:$E$71,6)),"BLANK",INDEX('Capacity Template'!$E$54:$E$71,6))</f>
        <v>203</v>
      </c>
      <c r="AV5">
        <f>IF(ISBLANK(INDEX('Capacity Template'!$E$54:$E$71,7)),"BLANK",INDEX('Capacity Template'!$E$54:$E$71,7))</f>
        <v>205</v>
      </c>
      <c r="AW5">
        <f>IF(ISBLANK(INDEX('Capacity Template'!$E$54:$E$71,8)),"BLANK",INDEX('Capacity Template'!$E$54:$E$71,8))</f>
        <v>171</v>
      </c>
      <c r="AX5">
        <f>IF(ISBLANK(INDEX('Capacity Template'!$E$54:$E$71,9)),"BLANK",INDEX('Capacity Template'!$E$54:$E$71,9))</f>
        <v>2001</v>
      </c>
      <c r="AY5">
        <f>IF(ISBLANK(INDEX('Capacity Template'!$E$54:$E$71,10)),"BLANK",INDEX('Capacity Template'!$E$54:$E$71,10))</f>
        <v>1030164</v>
      </c>
      <c r="AZ5">
        <f>IF(ISBLANK(INDEX('Capacity Template'!$E$54:$E$71,11)),"BLANK",INDEX('Capacity Template'!$E$54:$E$71,11))</f>
        <v>569</v>
      </c>
      <c r="BA5">
        <f>IF(ISBLANK(INDEX('Capacity Template'!$E$54:$E$71,12)),"BLANK",INDEX('Capacity Template'!$E$54:$E$71,12))</f>
        <v>323486</v>
      </c>
      <c r="BB5">
        <f>IF(ISBLANK(INDEX('Capacity Template'!$E$54:$E$71,13)),"BLANK",INDEX('Capacity Template'!$E$54:$E$71,13))</f>
        <v>165</v>
      </c>
      <c r="BC5">
        <f>IF(ISBLANK(INDEX('Capacity Template'!$E$54:$E$71,14)),"BLANK",INDEX('Capacity Template'!$E$54:$E$71,14))</f>
        <v>160</v>
      </c>
      <c r="BD5">
        <f>IF(ISBLANK(INDEX('Capacity Template'!$E$54:$E$71,15)),"BLANK",INDEX('Capacity Template'!$E$54:$E$71,15))</f>
        <v>27</v>
      </c>
      <c r="BE5">
        <f>IF(ISBLANK(INDEX('Capacity Template'!$E$54:$E$71,16)),"BLANK",INDEX('Capacity Template'!$E$54:$E$71,16))</f>
        <v>27</v>
      </c>
      <c r="BF5">
        <f>IF(ISBLANK(INDEX('Capacity Template'!$E$54:$E$71,17)),"BLANK",INDEX('Capacity Template'!$E$54:$E$71,17))</f>
        <v>327</v>
      </c>
      <c r="BG5">
        <f>IF(ISBLANK(INDEX('Capacity Template'!$E$54:$E$71,18)),"BLANK",INDEX('Capacity Template'!$E$54:$E$71,18))</f>
        <v>100</v>
      </c>
      <c r="BH5" t="str">
        <f>IF(ISBLANK(INDEX('Capacity Template'!$F$54:$F$71,1)),"BLANK",INDEX('Capacity Template'!$F$54:$F$71,1))</f>
        <v>Estimates using POPPI / PANSI and ONS data plus commissioning trends.</v>
      </c>
      <c r="BI5" t="str">
        <f>IF(ISBLANK(INDEX('Capacity Template'!$F$54:$F$71,2)),"BLANK",INDEX('Capacity Template'!$F$54:$F$71,2))</f>
        <v>BLANK</v>
      </c>
      <c r="BJ5" t="str">
        <f>IF(ISBLANK(INDEX('Capacity Template'!$F$54:$F$71,3)),"BLANK",INDEX('Capacity Template'!$F$54:$F$71,3))</f>
        <v>Estimates using POPPI / PANSI and ONS data plus commissioning trends.</v>
      </c>
      <c r="BK5" t="str">
        <f>IF(ISBLANK(INDEX('Capacity Template'!$F$54:$F$71,4)),"BLANK",INDEX('Capacity Template'!$F$54:$F$71,4))</f>
        <v>BLANK</v>
      </c>
      <c r="BL5" t="str">
        <f>IF(ISBLANK(INDEX('Capacity Template'!$F$54:$F$71,5)),"BLANK",INDEX('Capacity Template'!$F$54:$F$71,5))</f>
        <v>Estimates using POPPI / PANSI and ONS data plus commissioning trends.</v>
      </c>
      <c r="BM5" t="str">
        <f>IF(ISBLANK(INDEX('Capacity Template'!$F$54:$F$71,6)),"BLANK",INDEX('Capacity Template'!$F$54:$F$71,6))</f>
        <v>BLANK</v>
      </c>
      <c r="BN5" t="str">
        <f>IF(ISBLANK(INDEX('Capacity Template'!$F$54:$F$71,7)),"BLANK",INDEX('Capacity Template'!$F$54:$F$71,7))</f>
        <v>Estimates using POPPI / PANSI and ONS data plus commissioning trends.</v>
      </c>
      <c r="BO5" t="str">
        <f>IF(ISBLANK(INDEX('Capacity Template'!$F$54:$F$71,8)),"BLANK",INDEX('Capacity Template'!$F$54:$F$71,8))</f>
        <v>BLANK</v>
      </c>
      <c r="BP5" t="str">
        <f>IF(ISBLANK(INDEX('Capacity Template'!$F$54:$F$71,9)),"BLANK",INDEX('Capacity Template'!$F$54:$F$71,9))</f>
        <v>Estimates using POPPI / PANSI and ONS data plus commissioning trends.</v>
      </c>
      <c r="BQ5" t="str">
        <f>IF(ISBLANK(INDEX('Capacity Template'!$F$54:$F$71,10)),"BLANK",INDEX('Capacity Template'!$F$54:$F$71,10))</f>
        <v>BLANK</v>
      </c>
      <c r="BR5" t="str">
        <f>IF(ISBLANK(INDEX('Capacity Template'!$F$54:$F$71,11)),"BLANK",INDEX('Capacity Template'!$F$54:$F$71,11))</f>
        <v>Estimates using POPPI / PANSI and ONS data plus commissioning trends.</v>
      </c>
      <c r="BS5" t="str">
        <f>IF(ISBLANK(INDEX('Capacity Template'!$F$54:$F$71,12)),"BLANK",INDEX('Capacity Template'!$F$54:$F$71,12))</f>
        <v>BLANK</v>
      </c>
      <c r="BT5" t="str">
        <f>IF(ISBLANK(INDEX('Capacity Template'!$F$54:$F$71,13)),"BLANK",INDEX('Capacity Template'!$F$54:$F$71,13))</f>
        <v xml:space="preserve">Estimated to go up to 170 but the borough is at capacity and already has a waitlist of 100+ people. RBG is in the process of undertaking a business case for the development of an additional scheme. </v>
      </c>
      <c r="BU5" t="str">
        <f>IF(ISBLANK(INDEX('Capacity Template'!$F$54:$F$71,14)),"BLANK",INDEX('Capacity Template'!$F$54:$F$71,14))</f>
        <v>Schemes full.0</v>
      </c>
      <c r="BV5" t="str">
        <f>IF(ISBLANK(INDEX('Capacity Template'!$F$54:$F$71,15)),"BLANK",INDEX('Capacity Template'!$F$54:$F$71,15))</f>
        <v>Estimated to go up to 29 but the borough is at capacity as per the comment above.</v>
      </c>
      <c r="BW5" t="str">
        <f>IF(ISBLANK(INDEX('Capacity Template'!$F$54:$F$71,16)),"BLANK",INDEX('Capacity Template'!$F$54:$F$71,16))</f>
        <v>BLANK</v>
      </c>
      <c r="BX5" t="str">
        <f>IF(ISBLANK(INDEX('Capacity Template'!$F$54:$F$71,17)),"BLANK",INDEX('Capacity Template'!$F$54:$F$71,17))</f>
        <v>Estimates using POPPI / PANSI and ONS data plus commissioning trends.</v>
      </c>
      <c r="BY5" t="str">
        <f>IF(ISBLANK(INDEX('Capacity Template'!$F$54:$F$71,18)),"BLANK",INDEX('Capacity Template'!$F$54:$F$71,18))</f>
        <v>BLANK</v>
      </c>
      <c r="BZ5">
        <f>IF(ISBLANK(INDEX('Capacity Template'!$C$75:$C$92,1)),"BLANK",INDEX('Capacity Template'!$C$75:$C$92,1))</f>
        <v>300</v>
      </c>
      <c r="CA5">
        <f>IF(ISBLANK(INDEX('Capacity Template'!$C$75:$C$92,2)),"BLANK",INDEX('Capacity Template'!$C$75:$C$92,2))</f>
        <v>168</v>
      </c>
      <c r="CB5">
        <f>IF(ISBLANK(INDEX('Capacity Template'!$C$75:$C$92,3)),"BLANK",INDEX('Capacity Template'!$C$75:$C$92,3))</f>
        <v>26</v>
      </c>
      <c r="CC5">
        <f>IF(ISBLANK(INDEX('Capacity Template'!$C$75:$C$92,4)),"BLANK",INDEX('Capacity Template'!$C$75:$C$92,4))</f>
        <v>19</v>
      </c>
      <c r="CD5">
        <f>IF(ISBLANK(INDEX('Capacity Template'!$C$75:$C$92,5)),"BLANK",INDEX('Capacity Template'!$C$75:$C$92,5))</f>
        <v>292</v>
      </c>
      <c r="CE5">
        <f>IF(ISBLANK(INDEX('Capacity Template'!$C$75:$C$92,6)),"BLANK",INDEX('Capacity Template'!$C$75:$C$92,6))</f>
        <v>198</v>
      </c>
      <c r="CF5">
        <f>IF(ISBLANK(INDEX('Capacity Template'!$C$75:$C$92,7)),"BLANK",INDEX('Capacity Template'!$C$75:$C$92,7))</f>
        <v>215</v>
      </c>
      <c r="CG5">
        <f>IF(ISBLANK(INDEX('Capacity Template'!$C$75:$C$92,8)),"BLANK",INDEX('Capacity Template'!$C$75:$C$92,8))</f>
        <v>171</v>
      </c>
      <c r="CH5">
        <f>IF(ISBLANK(INDEX('Capacity Template'!$C$75:$C$92,9)),"BLANK",INDEX('Capacity Template'!$C$75:$C$92,9))</f>
        <v>2581</v>
      </c>
      <c r="CI5">
        <f>IF(ISBLANK(INDEX('Capacity Template'!$C$75:$C$92,10)),"BLANK",INDEX('Capacity Template'!$C$75:$C$92,10))</f>
        <v>85847</v>
      </c>
      <c r="CJ5">
        <f>IF(ISBLANK(INDEX('Capacity Template'!$C$75:$C$92,11)),"BLANK",INDEX('Capacity Template'!$C$75:$C$92,11))</f>
        <v>734</v>
      </c>
      <c r="CK5">
        <f>IF(ISBLANK(INDEX('Capacity Template'!$C$75:$C$92,12)),"BLANK",INDEX('Capacity Template'!$C$75:$C$92,12))</f>
        <v>26957</v>
      </c>
      <c r="CL5">
        <f>IF(ISBLANK(INDEX('Capacity Template'!$C$75:$C$92,13)),"BLANK",INDEX('Capacity Template'!$C$75:$C$92,13))</f>
        <v>160</v>
      </c>
      <c r="CM5">
        <f>IF(ISBLANK(INDEX('Capacity Template'!$C$75:$C$92,14)),"BLANK",INDEX('Capacity Template'!$C$75:$C$92,14))</f>
        <v>160</v>
      </c>
      <c r="CN5">
        <f>IF(ISBLANK(INDEX('Capacity Template'!$C$75:$C$92,15)),"BLANK",INDEX('Capacity Template'!$C$75:$C$92,15))</f>
        <v>27</v>
      </c>
      <c r="CO5">
        <f>IF(ISBLANK(INDEX('Capacity Template'!$C$75:$C$92,16)),"BLANK",INDEX('Capacity Template'!$C$75:$C$92,16))</f>
        <v>27</v>
      </c>
      <c r="CP5">
        <f>IF(ISBLANK(INDEX('Capacity Template'!$C$75:$C$92,17)),"BLANK",INDEX('Capacity Template'!$C$75:$C$92,17))</f>
        <v>392</v>
      </c>
      <c r="CQ5">
        <f>IF(ISBLANK(INDEX('Capacity Template'!$C$75:$C$92,18)),"BLANK",INDEX('Capacity Template'!$C$75:$C$92,18))</f>
        <v>325</v>
      </c>
      <c r="CR5">
        <f>IF(ISBLANK(INDEX('Capacity Template'!$D$75:$D$92,1)),"BLANK",INDEX('Capacity Template'!$D$75:$D$92,1))</f>
        <v>92</v>
      </c>
      <c r="CS5">
        <f>IF(ISBLANK(INDEX('Capacity Template'!$D$75:$D$92,2)),"BLANK",INDEX('Capacity Template'!$D$75:$D$92,2))</f>
        <v>95</v>
      </c>
      <c r="CT5">
        <f>IF(ISBLANK(INDEX('Capacity Template'!$D$75:$D$92,3)),"BLANK",INDEX('Capacity Template'!$D$75:$D$92,3))</f>
        <v>92</v>
      </c>
      <c r="CU5">
        <f>IF(ISBLANK(INDEX('Capacity Template'!$D$75:$D$92,4)),"BLANK",INDEX('Capacity Template'!$D$75:$D$92,4))</f>
        <v>85</v>
      </c>
      <c r="CV5">
        <f>IF(ISBLANK(INDEX('Capacity Template'!$D$75:$D$92,5)),"BLANK",INDEX('Capacity Template'!$D$75:$D$92,5))</f>
        <v>95</v>
      </c>
      <c r="CW5">
        <f>IF(ISBLANK(INDEX('Capacity Template'!$D$75:$D$92,6)),"BLANK",INDEX('Capacity Template'!$D$75:$D$92,6))</f>
        <v>95</v>
      </c>
      <c r="CX5">
        <f>IF(ISBLANK(INDEX('Capacity Template'!$D$75:$D$92,7)),"BLANK",INDEX('Capacity Template'!$D$75:$D$92,7))</f>
        <v>95</v>
      </c>
      <c r="CY5">
        <f>IF(ISBLANK(INDEX('Capacity Template'!$D$75:$D$92,8)),"BLANK",INDEX('Capacity Template'!$D$75:$D$92,8))</f>
        <v>96</v>
      </c>
      <c r="CZ5">
        <f>IF(ISBLANK(INDEX('Capacity Template'!$D$75:$D$92,9)),"BLANK",INDEX('Capacity Template'!$D$75:$D$92,9))</f>
        <v>78</v>
      </c>
      <c r="DA5">
        <f>IF(ISBLANK(INDEX('Capacity Template'!$D$75:$D$92,10)),"BLANK",INDEX('Capacity Template'!$D$75:$D$92,10))</f>
        <v>78</v>
      </c>
      <c r="DB5">
        <f>IF(ISBLANK(INDEX('Capacity Template'!$D$75:$D$92,11)),"BLANK",INDEX('Capacity Template'!$D$75:$D$92,11))</f>
        <v>78</v>
      </c>
      <c r="DC5">
        <f>IF(ISBLANK(INDEX('Capacity Template'!$D$75:$D$92,12)),"BLANK",INDEX('Capacity Template'!$D$75:$D$92,12))</f>
        <v>78</v>
      </c>
      <c r="DD5">
        <f>IF(ISBLANK(INDEX('Capacity Template'!$D$75:$D$92,13)),"BLANK",INDEX('Capacity Template'!$D$75:$D$92,13))</f>
        <v>100</v>
      </c>
      <c r="DE5">
        <f>IF(ISBLANK(INDEX('Capacity Template'!$D$75:$D$92,14)),"BLANK",INDEX('Capacity Template'!$D$75:$D$92,14))</f>
        <v>100</v>
      </c>
      <c r="DF5">
        <f>IF(ISBLANK(INDEX('Capacity Template'!$D$75:$D$92,15)),"BLANK",INDEX('Capacity Template'!$D$75:$D$92,15))</f>
        <v>100</v>
      </c>
      <c r="DG5">
        <f>IF(ISBLANK(INDEX('Capacity Template'!$D$75:$D$92,16)),"BLANK",INDEX('Capacity Template'!$D$75:$D$92,16))</f>
        <v>100</v>
      </c>
      <c r="DH5">
        <f>IF(ISBLANK(INDEX('Capacity Template'!$D$75:$D$92,17)),"BLANK",INDEX('Capacity Template'!$D$75:$D$92,17))</f>
        <v>83</v>
      </c>
      <c r="DI5">
        <f>IF(ISBLANK(INDEX('Capacity Template'!$D$75:$D$92,18)),"BLANK",INDEX('Capacity Template'!$D$75:$D$92,18))</f>
        <v>83</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E - Capacity situation means there is 'over-supply' and choice for people accessing support and commissioners.</v>
      </c>
      <c r="EA5" t="str">
        <f>IF(ISBLANK(INDEX('Capacity Template'!$E$75:$E$92,18)),"BLANK",INDEX('Capacity Template'!$E$75:$E$92,18))</f>
        <v>E - Capacity situation means there is 'over-supply' and choice for people accessing support and commissioners.</v>
      </c>
      <c r="EB5" t="str">
        <f>IF(ISBLANK(INDEX('Capacity Template'!$F$75:$F$92,1)),"BLANK",INDEX('Capacity Template'!$F$75:$F$92,1))</f>
        <v>The % figure in D75 represents % of total available, affordable capacity to RBG currently being used.</v>
      </c>
      <c r="EC5" t="str">
        <f>IF(ISBLANK(INDEX('Capacity Template'!$F$75:$F$92,2)),"BLANK",INDEX('Capacity Template'!$F$75:$F$92,2))</f>
        <v>The % figure in D76 represents % of total available capacity to RBG at April2023. However we continue to support placements using out of borough capacity to ensure no delay in commencement of care</v>
      </c>
      <c r="ED5" t="str">
        <f>IF(ISBLANK(INDEX('Capacity Template'!$F$75:$F$92,3)),"BLANK",INDEX('Capacity Template'!$F$75:$F$92,3))</f>
        <v>The % figure in D77 represents % of total available, affordable capacity to RBG currently being used.</v>
      </c>
      <c r="EE5" t="str">
        <f>IF(ISBLANK(INDEX('Capacity Template'!$F$75:$F$92,4)),"BLANK",INDEX('Capacity Template'!$F$75:$F$92,4))</f>
        <v>The % figure in D78 represents % of total available capacity to RBG at April2023.</v>
      </c>
      <c r="EF5" t="str">
        <f>IF(ISBLANK(INDEX('Capacity Template'!$F$75:$F$92,5)),"BLANK",INDEX('Capacity Template'!$F$75:$F$92,5))</f>
        <v>The % figure in D79 represents % of total available, affordable capacity to RBG currently being used.</v>
      </c>
      <c r="EG5" t="str">
        <f>IF(ISBLANK(INDEX('Capacity Template'!$F$75:$F$92,6)),"BLANK",INDEX('Capacity Template'!$F$75:$F$92,6))</f>
        <v>The % figure in D80 represents % of total available capacity to RBG at April2023.</v>
      </c>
      <c r="EH5" t="str">
        <f>IF(ISBLANK(INDEX('Capacity Template'!$F$75:$F$92,7)),"BLANK",INDEX('Capacity Template'!$F$75:$F$92,7))</f>
        <v>The % figure in D81 represents % of total available, affordable capacity to RBG currently being used.</v>
      </c>
      <c r="EI5" t="str">
        <f>IF(ISBLANK(INDEX('Capacity Template'!$F$75:$F$92,8)),"BLANK",INDEX('Capacity Template'!$F$75:$F$92,8))</f>
        <v>The % figure in D82 represents % of total available capacity to RBG at April2023.</v>
      </c>
      <c r="EJ5" t="str">
        <f>IF(ISBLANK(INDEX('Capacity Template'!$F$75:$F$92,9)),"BLANK",INDEX('Capacity Template'!$F$75:$F$92,9))</f>
        <v>The % figure in D83 represents % of total available, affordable capacity to RBG currently being used.</v>
      </c>
      <c r="EK5" t="str">
        <f>IF(ISBLANK(INDEX('Capacity Template'!$F$75:$F$92,10)),"BLANK",INDEX('Capacity Template'!$F$75:$F$92,10))</f>
        <v>The % figure in D84 represents % of total available capacity to RBG at April2023.</v>
      </c>
      <c r="EL5" t="str">
        <f>IF(ISBLANK(INDEX('Capacity Template'!$F$75:$F$92,11)),"BLANK",INDEX('Capacity Template'!$F$75:$F$92,11))</f>
        <v>The % figure in D85 represents % of total available, affordable capacity to RBG currently being used.</v>
      </c>
      <c r="EM5" t="str">
        <f>IF(ISBLANK(INDEX('Capacity Template'!$F$75:$F$92,12)),"BLANK",INDEX('Capacity Template'!$F$75:$F$92,12))</f>
        <v>The % figure in D86 represents % of total available capacity to RBG at April2023.</v>
      </c>
      <c r="EN5" t="str">
        <f>IF(ISBLANK(INDEX('Capacity Template'!$F$75:$F$92,13)),"BLANK",INDEX('Capacity Template'!$F$75:$F$92,13))</f>
        <v>All extra care schemes are full. Average length of stay shows no variation in placements year on year.</v>
      </c>
      <c r="EO5" t="str">
        <f>IF(ISBLANK(INDEX('Capacity Template'!$F$75:$F$92,14)),"BLANK",INDEX('Capacity Template'!$F$75:$F$92,14))</f>
        <v>All extra care schemes are full. Average length of stay shows no variation in placements year on year.</v>
      </c>
      <c r="EP5" t="str">
        <f>IF(ISBLANK(INDEX('Capacity Template'!$F$75:$F$92,15)),"BLANK",INDEX('Capacity Template'!$F$75:$F$92,15))</f>
        <v>All extra care schemes are full. Average length of stay shows no variation in placements year on year.</v>
      </c>
      <c r="EQ5" t="str">
        <f>IF(ISBLANK(INDEX('Capacity Template'!$F$75:$F$92,16)),"BLANK",INDEX('Capacity Template'!$F$75:$F$92,16))</f>
        <v>All extra care schemes are full. Average length of stay shows no variation in placements year on year.</v>
      </c>
      <c r="ER5" t="str">
        <f>IF(ISBLANK(INDEX('Capacity Template'!$F$75:$F$92,17)),"BLANK",INDEX('Capacity Template'!$F$75:$F$92,17))</f>
        <v>There is a surplus of SL capacity in RBG following an explosion of new to market providers.</v>
      </c>
      <c r="ES5" t="str">
        <f>IF(ISBLANK(INDEX('Capacity Template'!$F$75:$F$92,18)),"BLANK",INDEX('Capacity Template'!$F$75:$F$92,18))</f>
        <v>There is a surplus of SL capacity in RBG following an explosion of new to market providers.</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2023-09-21T13:29:02Z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