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18120" windowHeight="4815" activeTab="1"/>
  </bookViews>
  <sheets>
    <sheet name="Guidance" sheetId="6" r:id="rId1"/>
    <sheet name="Spend return" sheetId="2" r:id="rId2"/>
    <sheet name="Qualitative report" sheetId="3" r:id="rId3"/>
    <sheet name="LA Allocations" sheetId="4" state="hidden" r:id="rId4"/>
    <sheet name="Output" sheetId="5" state="hidden"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<sst xmlns="http://schemas.openxmlformats.org/spreadsheetml/2006/main" count="428" uniqueCount="404">
  <si>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</si>
  <si>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</si>
  <si>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</si>
  <si>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</si>
  <si>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</si>
  <si>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</si>
  <si>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</si>
  <si>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</si>
  <si>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</si>
  <si>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</si>
  <si>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</si>
  <si>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</si>
  <si>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</si>
  <si>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</si>
  <si>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</si>
  <si>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</si>
  <si>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</si>
  <si>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</si>
  <si>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</si>
  <si>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</si>
  <si>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</si>
  <si>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</si>
  <si>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</si>
  <si>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</si>
  <si>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</si>
  <si>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</si>
  <si>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</si>
  <si>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</si>
  <si>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</si>
  <si>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</si>
  <si>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</si>
  <si>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</si>
  <si>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</si>
  <si>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</si>
  <si>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</si>
  <si>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</si>
  <si>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</si>
  <si>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</si>
  <si>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</si>
  <si>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</si>
  <si>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</si>
  <si>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</si>
  <si>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</si>
  <si>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</si>
  <si>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</si>
  <si>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</si>
  <si>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</si>
  <si>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</si>
  <si>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</si>
  <si>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</si>
  <si>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</si>
  <si>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</si>
  <si>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</si>
  <si>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</si>
  <si>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</si>
  <si>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</si>
  <si>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</si>
  <si>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</si>
  <si>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</si>
  <si>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</si>
  <si>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</si>
  <si>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</si>
  <si>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</si>
  <si>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</si>
  <si>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</si>
  <si>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</si>
  <si>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</si>
  <si>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</si>
  <si>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</si>
  <si>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</si>
  <si>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</si>
  <si>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</si>
  <si>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</si>
  <si>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</si>
  <si>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</si>
  <si>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</si>
  <si>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</si>
  <si>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</si>
  <si>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</si>
  <si>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</si>
  <si>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</si>
  <si>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</si>
  <si>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</si>
  <si>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</si>
  <si>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</si>
  <si>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</si>
  <si>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</si>
  <si>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</si>
  <si>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</si>
  <si>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</si>
  <si>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</si>
  <si>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</si>
  <si>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</si>
  <si>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</si>
  <si>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</si>
  <si>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</si>
  <si>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</si>
  <si>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</si>
  <si>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</si>
  <si>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</si>
  <si>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</si>
  <si>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</si>
  <si>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</si>
  <si>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</si>
  <si>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</si>
  <si>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</si>
  <si>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</si>
  <si>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</si>
  <si>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</si>
  <si>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</si>
  <si>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</si>
  <si>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</si>
  <si>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</si>
  <si>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</si>
  <si>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</si>
  <si>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</si>
  <si>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</si>
  <si>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</si>
  <si>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</si>
  <si>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</si>
  <si>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</si>
  <si>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</si>
  <si>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</si>
  <si>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</si>
  <si>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</si>
  <si>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</si>
  <si>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</si>
  <si>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</si>
  <si>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</si>
  <si>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</si>
  <si>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</si>
  <si>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</si>
  <si>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</si>
  <si>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</si>
  <si>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</si>
  <si>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</si>
  <si>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</si>
  <si>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</si>
  <si>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</si>
  <si>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</si>
  <si>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</si>
  <si>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</si>
  <si>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</si>
  <si>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</si>
  <si>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</si>
  <si>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</si>
  <si>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</si>
  <si>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</si>
  <si>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</si>
  <si>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</si>
  <si>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</si>
  <si>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</si>
  <si>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</si>
  <si>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</si>
  <si>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</si>
  <si>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</si>
  <si>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</si>
  <si>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</si>
  <si>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</si>
  <si>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</si>
  <si>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</si>
  <si>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</si>
  <si>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</si>
  <si>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</si>
  <si>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</si>
  <si>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</si>
  <si>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</si>
  <si>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</si>
  <si>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</si>
  <si>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</si>
  <si>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</si>
  <si>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</si>
  <si>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</si>
  <si>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</si>
  <si>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</si>
  <si>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</si>
  <si>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</si>
  <si>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</si>
  <si>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</si>
  <si>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</si>
  <si>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</si>
  <si>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</si>
  <si>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</si>
  <si>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</si>
  <si>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</si>
  <si>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</si>
  <si>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</si>
  <si>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</si>
  <si>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</si>
  <si>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</si>
  <si>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</si>
  <si>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</si>
  <si>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</si>
  <si>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</si>
  <si>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</si>
  <si>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</si>
  <si>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</si>
  <si>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</si>
  <si>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</si>
  <si>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</si>
  <si>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</si>
  <si>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</si>
  <si>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</si>
  <si>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</si>
  <si>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</si>
  <si>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</si>
  <si>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</si>
  <si>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</si>
  <si>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</si>
  <si>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</si>
  <si>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</si>
  <si>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</si>
  <si>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</si>
  <si>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</si>
  <si>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</si>
  <si>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</si>
  <si>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</si>
  <si>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</si>
  <si>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</si>
  <si>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</si>
  <si>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</si>
  <si>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</si>
  <si>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</si>
  <si>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</si>
  <si>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</si>
  <si>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</si>
  <si>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</si>
  <si>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</si>
  <si>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</si>
  <si>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</si>
  <si>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</si>
  <si>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</si>
  <si>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</si>
  <si>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</si>
  <si>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</si>
  <si>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</si>
  <si>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</si>
  <si>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</si>
  <si>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</si>
  <si>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</si>
  <si>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</si>
  <si>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</si>
  <si>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</si>
  <si>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</si>
  <si>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</si>
  <si>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</si>
  <si>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</si>
  <si>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</si>
  <si>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</si>
  <si>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</si>
  <si>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</si>
  <si>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</si>
  <si>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</si>
  <si>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</si>
  <si>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</si>
  <si>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</si>
  <si>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</si>
  <si>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</si>
  <si>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</si>
  <si>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</si>
  <si>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</si>
  <si>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</si>
  <si>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</si>
  <si>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</si>
  <si>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</si>
  <si>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</si>
  <si>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</si>
  <si>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</si>
  <si>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</si>
  <si>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</si>
  <si>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</si>
  <si>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</si>
  <si>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</si>
  <si>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</si>
  <si>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</si>
  <si>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</si>
  <si>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</si>
  <si>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</si>
  <si>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</si>
  <si>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</si>
  <si>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</si>
  <si>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</si>
  <si>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</si>
  <si>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</si>
  <si>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</si>
  <si>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</si>
  <si>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</si>
  <si>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</si>
  <si>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</si>
  <si>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</si>
  <si>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</si>
  <si>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</si>
  <si>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</si>
  <si>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</si>
  <si>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</si>
  <si>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</si>
  <si>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</si>
  <si>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</si>
  <si>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</si>
  <si>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</si>
  <si>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</si>
  <si>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</si>
  <si>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</si>
  <si>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</si>
  <si>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</si>
  <si>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</si>
  <si>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</si>
  <si>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</si>
  <si>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</si>
  <si>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</si>
  <si>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</si>
  <si>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</si>
  <si>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</si>
  <si>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</si>
  <si>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</si>
  <si>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</si>
  <si>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</si>
  <si>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</si>
  <si>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</si>
  <si>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</si>
  <si>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</si>
  <si>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</si>
  <si>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</si>
  <si>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</si>
  <si>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</si>
  <si>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</si>
  <si>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</si>
  <si>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</si>
  <si>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</si>
  <si>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</si>
  <si>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</si>
  <si>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</si>
  <si>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</si>
  <si>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</si>
  <si>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</si>
  <si>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</si>
  <si>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</si>
  <si>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</si>
  <si>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</si>
  <si>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</si>
  <si>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</si>
  <si>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</si>
  <si>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</si>
  <si>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</si>
  <si>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</si>
  <si>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</si>
  <si>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</si>
  <si>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</si>
  <si>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</si>
  <si>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</si>
  <si>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</si>
  <si>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</si>
  <si>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</si>
  <si>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</si>
  <si>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</si>
  <si>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</si>
  <si>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</si>
  <si>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</si>
  <si>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</si>
  <si>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</si>
  <si>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</si>
  <si>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</si>
  <si>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</si>
  <si>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</si>
  <si>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</si>
  <si>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</si>
  <si>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</si>
  <si>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</si>
  <si>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</si>
  <si>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</si>
  <si>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</si>
  <si>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</si>
  <si>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</si>
  <si>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</si>
  <si>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</si>
  <si>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</si>
  <si>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</si>
  <si>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</si>
  <si>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</si>
  <si>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</si>
  <si>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</si>
  <si>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</si>
  <si>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</si>
  <si>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</si>
  <si>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</si>
  <si>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</si>
  <si>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</si>
  <si>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</si>
  <si>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</si>
  <si>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</si>
  <si>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</si>
  <si>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</si>
  <si>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</si>
  <si>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</si>
  <si>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</si>
  <si>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</si>
  <si>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</si>
  <si>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</si>
  <si>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</si>
  <si>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</si>
  <si>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Pauline O'Hare</t>
  </si>
  <si>
    <t>pauline.ohare@southwark.gov.uk</t>
  </si>
  <si>
    <t>The schemes identified by the council will align with the NHS winter plan in that they will: - Assist with community bed productivity and flow - Increase urgent community response and intermediate care capacity - Increase admission avoidance options and capacity - Reduce inpatient length of stay by increasing capacity within the community services that complete discharge to assess work - Reducing inpatient length of stay by developing specialist roles that focus on older adult’s mental health and specialist rehabilitation unit discharges - Increasing overall Social Care capacity which will lead to increased resilience and ability to respond at times of surge - Improve pathway 3 discharges – including supporting our pathway 3 providers and ensuring multidisciplinary input into the care homes - Maintain strong pathway 1 discharge performance - Increase our capacity to work with virtual wards - Ensuring consistent Social Care representation in the care transfer hubs - Enable Social Care to work with health colleagues to develop a frailty pathway across acute hospitals and community - Funding to the voluntary sector to assist with bringing forward the pathway 0 discharges</t>
  </si>
  <si>
    <t>Southwark will be using the additional funding to support local providers to meet rising costs, allows them to remain operational and reduces the risk of provider failure and the loss of local provision. As well as financially supporting our local providers, we will also focus on improving working relationships within our health and care system to ensure it leads to better outcomes for residents; maximising opportunities to create multi-disciplinary teams where possible and ensuring local providers have professional social care support when required. This funding is considered vital in terms of developing and supporting our Adult Social Care workforce, focusing on recruitment and retention. Increasing capacity will also reduce stress, pressures due to work intensification and by default sickness absences within the Adult Social Care Workforce. Southwark will increase workforce capacity in the community; reducing waiting times to ensure people receive input in a timely manner and are seen by the right team, at the right time. The funding will cover a range of different areas across Adult Social Care; including Older People, People with Physical Disabilities, Learning Disabilities and Mental Health. The enhanced funding will assist with supporting flow through adult social care, increasing community capacity and covering increased costs for providers. The primary aim of all schemes will be to achieve good outcomes and improved Adult Social Care experience for residents; maintaining social care capacity at times of increased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</si>
</sst>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
    <numFmt numFmtId="165" formatCode="&quot;£&quot;#,##0.00"/>
    <numFmt numFmtId="166" formatCode="0.0"/>
  </numFmts>
  <fonts count="11" x14ac:knownFonts="1">
    <font>
      <sz val="11"/>
      <color theme="1"/>
      <name val="Calibri"/>
      <family val="2"/>
      <scheme val="minor"/>
    </font>
    <font>
      <sz val="12"/>
      <color theme="1"/>
      <name val="Arial"/>
      <family val="2"/>
    </font>
    <font>
      <sz val="12"/>
      <color theme="1"/>
      <name val="Arial"/>
      <family val="2"/>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7" fillId="0" borderId="0" applyNumberFormat="0" applyFill="0" applyBorder="0" applyAlignment="0" applyProtection="0"/>
  </cellStyleXfs>
  <cellXfs count="54">
    <xf numFmtId="0" fontId="0" fillId="0" borderId="0" xfId="0"/>
    <xf numFmtId="0" fontId="0" fillId="2" borderId="0" xfId="0" applyFill="1"/>
    <xf numFmtId="0" fontId="0" fillId="3" borderId="0" xfId="0" applyFill="1"/>
    <xf numFmtId="0" fontId="3" fillId="3" borderId="0" xfId="0" applyFont="1" applyFill="1"/>
    <xf numFmtId="0" fontId="5" fillId="2" borderId="0" xfId="0" applyFont="1" applyFill="1"/>
    <xf numFmtId="0" fontId="0" fillId="4" borderId="4" xfId="0" applyFill="1" applyBorder="1"/>
    <xf numFmtId="0" fontId="5" fillId="5" borderId="1" xfId="0" applyFont="1" applyFill="1" applyBorder="1"/>
    <xf numFmtId="0" fontId="6" fillId="2" borderId="2" xfId="0" applyFont="1" applyFill="1" applyBorder="1"/>
    <xf numFmtId="0" fontId="6" fillId="6" borderId="6" xfId="0" applyFont="1" applyFill="1" applyBorder="1" applyProtection="1">
      <protection locked="0"/>
    </xf>
    <xf numFmtId="164" fontId="6" fillId="4" borderId="2" xfId="0" applyNumberFormat="1" applyFont="1" applyFill="1" applyBorder="1"/>
    <xf numFmtId="0" fontId="4" fillId="6" borderId="2" xfId="0" applyFont="1" applyFill="1" applyBorder="1" applyProtection="1">
      <protection locked="0"/>
    </xf>
    <xf numFmtId="0" fontId="4" fillId="6" borderId="2" xfId="0" applyFont="1" applyFill="1" applyBorder="1" applyAlignment="1" applyProtection="1">
      <alignment vertical="top"/>
      <protection locked="0"/>
    </xf>
    <xf numFmtId="0" fontId="6" fillId="2" borderId="7" xfId="0" applyFont="1" applyFill="1" applyBorder="1"/>
    <xf numFmtId="0" fontId="6" fillId="6" borderId="2" xfId="0" applyFont="1" applyFill="1" applyBorder="1" applyProtection="1">
      <protection locked="0"/>
    </xf>
    <xf numFmtId="0" fontId="6" fillId="2" borderId="5" xfId="0" applyFont="1" applyFill="1" applyBorder="1"/>
    <xf numFmtId="0" fontId="6" fillId="6" borderId="5" xfId="0" applyFont="1" applyFill="1" applyBorder="1" applyProtection="1">
      <protection locked="0"/>
    </xf>
    <xf numFmtId="165" fontId="6" fillId="6" borderId="2" xfId="0" applyNumberFormat="1" applyFont="1" applyFill="1" applyBorder="1" applyProtection="1">
      <protection locked="0"/>
    </xf>
    <xf numFmtId="0" fontId="5" fillId="2" borderId="2" xfId="0" applyFont="1" applyFill="1" applyBorder="1"/>
    <xf numFmtId="0" fontId="6" fillId="4" borderId="4" xfId="0" applyFont="1" applyFill="1" applyBorder="1"/>
    <xf numFmtId="0" fontId="0" fillId="4" borderId="5" xfId="0" applyFill="1" applyBorder="1"/>
    <xf numFmtId="164" fontId="0" fillId="0" borderId="0" xfId="0" applyNumberFormat="1"/>
    <xf numFmtId="0" fontId="6" fillId="6" borderId="2" xfId="0" applyFont="1" applyFill="1" applyBorder="1" applyAlignment="1" applyProtection="1">
      <alignment vertical="top" wrapText="1"/>
      <protection locked="0"/>
    </xf>
    <xf numFmtId="0" fontId="0" fillId="0" borderId="0" xfId="0" applyAlignment="1">
      <alignment wrapText="1"/>
    </xf>
    <xf numFmtId="0" fontId="10" fillId="0" borderId="0" xfId="0" applyFont="1" applyAlignment="1">
      <alignment wrapText="1"/>
    </xf>
    <xf numFmtId="0" fontId="9" fillId="0" borderId="0" xfId="0" applyFont="1" applyAlignment="1">
      <alignment wrapText="1"/>
    </xf>
    <xf numFmtId="166" fontId="0" fillId="0" borderId="0" xfId="0" applyNumberFormat="1"/>
    <xf numFmtId="0" fontId="9" fillId="2" borderId="0" xfId="0" applyFont="1" applyFill="1"/>
    <xf numFmtId="0" fontId="9" fillId="0" borderId="0" xfId="0" applyFont="1"/>
    <xf numFmtId="0" fontId="0" fillId="2" borderId="0" xfId="0" applyFill="1" applyProtection="1">
      <protection locked="0"/>
    </xf>
    <xf numFmtId="0" fontId="8" fillId="4" borderId="4" xfId="1" applyFont="1" applyFill="1" applyBorder="1" applyProtection="1">
      <protection locked="0"/>
    </xf>
    <xf numFmtId="0" fontId="3" fillId="3" borderId="0" xfId="0" applyFont="1" applyFill="1" applyProtection="1"/>
    <xf numFmtId="0" fontId="0" fillId="3" borderId="0" xfId="0" applyFill="1" applyProtection="1"/>
    <xf numFmtId="0" fontId="0" fillId="2" borderId="0" xfId="0" applyFill="1" applyProtection="1"/>
    <xf numFmtId="0" fontId="5" fillId="2" borderId="0" xfId="0" applyFont="1" applyFill="1" applyProtection="1"/>
    <xf numFmtId="0" fontId="0" fillId="4" borderId="4" xfId="0" applyFill="1" applyBorder="1" applyProtection="1"/>
    <xf numFmtId="0" fontId="6" fillId="2" borderId="3" xfId="0" applyFont="1" applyFill="1" applyBorder="1" applyProtection="1"/>
    <xf numFmtId="0" fontId="0" fillId="2" borderId="12" xfId="0" applyFill="1" applyBorder="1" applyProtection="1"/>
    <xf numFmtId="0" fontId="6" fillId="2" borderId="8" xfId="0" applyFont="1" applyFill="1" applyBorder="1" applyProtection="1"/>
    <xf numFmtId="0" fontId="6" fillId="2" borderId="4" xfId="0" applyFont="1" applyFill="1" applyBorder="1" applyProtection="1"/>
    <xf numFmtId="0" fontId="0" fillId="2" borderId="11" xfId="0" applyFill="1" applyBorder="1" applyProtection="1"/>
    <xf numFmtId="0" fontId="6" fillId="2" borderId="9" xfId="0" applyFont="1" applyFill="1" applyBorder="1" applyProtection="1"/>
    <xf numFmtId="0" fontId="6" fillId="2" borderId="5" xfId="0" applyFont="1" applyFill="1" applyBorder="1" applyProtection="1"/>
    <xf numFmtId="0" fontId="0" fillId="2" borderId="13" xfId="0" applyFill="1" applyBorder="1" applyProtection="1"/>
    <xf numFmtId="0" fontId="6" fillId="2" borderId="10" xfId="0" applyFont="1" applyFill="1" applyBorder="1" applyProtection="1"/>
    <xf numFmtId="0" fontId="0" fillId="2" borderId="8" xfId="0" applyFill="1" applyBorder="1" applyProtection="1"/>
    <xf numFmtId="0" fontId="0" fillId="2" borderId="10" xfId="0" applyFill="1" applyBorder="1" applyProtection="1"/>
    <xf numFmtId="0" fontId="8" fillId="2" borderId="0" xfId="0" applyFont="1" applyFill="1"/>
    <xf numFmtId="0" fontId="8" fillId="4" borderId="4" xfId="1" applyFont="1" applyFill="1" applyBorder="1" applyAlignment="1" applyProtection="1">
      <alignment wrapText="1"/>
      <protection locked="0"/>
    </xf>
    <xf numFmtId="0" fontId="6" fillId="4" borderId="3" xfId="0" applyFont="1" applyFill="1" applyBorder="1" applyAlignment="1" applyProtection="1">
      <alignment wrapText="1"/>
      <protection locked="0"/>
    </xf>
    <xf numFmtId="0" fontId="6" fillId="4" borderId="4" xfId="0" applyFont="1" applyFill="1" applyBorder="1" applyAlignment="1" applyProtection="1">
      <alignment wrapText="1"/>
      <protection locked="0"/>
    </xf>
    <xf numFmtId="0" fontId="0" fillId="4" borderId="4" xfId="0" applyFill="1" applyBorder="1" applyProtection="1">
      <protection locked="0"/>
    </xf>
    <xf numFmtId="0" fontId="6" fillId="4" borderId="5" xfId="0" applyFont="1" applyFill="1" applyBorder="1" applyAlignment="1" applyProtection="1">
      <alignment wrapText="1"/>
      <protection locked="0"/>
    </xf>
    <xf numFmtId="0" fontId="5" fillId="4" borderId="4" xfId="0" applyFont="1" applyFill="1" applyBorder="1" applyProtection="1">
      <protection locked="0"/>
    </xf>
    <xf numFmtId="0" fontId="2" fillId="6" borderId="2" xfId="0" applyFont="1" applyFill="1" applyBorder="1" applyAlignment="1" applyProtection="1">
      <alignment vertical="top" wrapText="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BL29"/>
  <sheetViews>
    <sheetView topLeftCell="A7" zoomScaleNormal="100" workbookViewId="0">
      <selection activeCell="A12" sqref="A12"/>
    </sheetView>
  </sheetViews>
  <sheetFormatPr defaultRowHeight="15" x14ac:dyDescent="0.25"/>
  <cols>
    <col min="1" max="1" width="120.7109375" style="32" customWidth="1"/>
    <col min="2" max="2" width="0" style="32" hidden="1" customWidth="1"/>
    <col min="3" max="3" width="41.28515625" style="32" customWidth="1"/>
    <col min="4" max="39" width="9.28515625" style="32"/>
    <col min="40" max="64" width="9.28515625" style="1"/>
  </cols>
  <sheetData>
    <row r="1" spans="1:39" s="2" customFormat="1" ht="15.75" x14ac:dyDescent="0.25">
      <c r="A1" s="30" t="s">
        <v>389</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row>
    <row r="2" spans="1:39" x14ac:dyDescent="0.25">
      <c r="A2" s="28"/>
      <c r="C2" s="28"/>
      <c r="D2" s="28"/>
      <c r="E2" s="28"/>
      <c r="F2" s="28"/>
      <c r="G2" s="28"/>
      <c r="H2" s="28"/>
      <c r="I2" s="28"/>
      <c r="J2" s="28"/>
      <c r="K2" s="28"/>
      <c r="L2" s="28"/>
      <c r="M2" s="28"/>
    </row>
    <row r="3" spans="1:39" ht="15.75" x14ac:dyDescent="0.25">
      <c r="A3" s="33" t="s">
        <v>0</v>
      </c>
      <c r="C3" s="28"/>
      <c r="D3" s="28"/>
      <c r="E3" s="28"/>
      <c r="F3" s="28"/>
      <c r="G3" s="28"/>
      <c r="H3" s="28"/>
      <c r="I3" s="28"/>
      <c r="J3" s="28"/>
      <c r="K3" s="28"/>
      <c r="L3" s="28"/>
      <c r="M3" s="28"/>
    </row>
    <row r="4" spans="1:39" x14ac:dyDescent="0.25">
      <c r="C4" s="28"/>
      <c r="D4" s="28"/>
      <c r="E4" s="28"/>
      <c r="F4" s="28"/>
      <c r="G4" s="28"/>
      <c r="H4" s="28"/>
      <c r="I4" s="28"/>
      <c r="J4" s="28"/>
      <c r="K4" s="28"/>
      <c r="L4" s="28"/>
      <c r="M4" s="28"/>
    </row>
    <row r="5" spans="1:39" ht="76.5" customHeight="1" x14ac:dyDescent="0.25">
      <c r="A5" s="48" t="s">
        <v>384</v>
      </c>
      <c r="C5" s="28"/>
      <c r="D5" s="28"/>
      <c r="E5" s="28"/>
      <c r="F5" s="28"/>
      <c r="G5" s="28"/>
      <c r="H5" s="28"/>
      <c r="I5" s="28"/>
      <c r="J5" s="28"/>
      <c r="K5" s="28"/>
      <c r="L5" s="28"/>
      <c r="M5" s="28"/>
    </row>
    <row r="6" spans="1:39" ht="15.75" x14ac:dyDescent="0.25">
      <c r="A6" s="29" t="s">
        <v>379</v>
      </c>
      <c r="C6" s="28"/>
      <c r="D6" s="28"/>
      <c r="E6" s="28"/>
      <c r="F6" s="28"/>
      <c r="G6" s="28"/>
      <c r="H6" s="28"/>
      <c r="I6" s="28"/>
      <c r="J6" s="28"/>
      <c r="K6" s="28"/>
      <c r="L6" s="28"/>
      <c r="M6" s="28"/>
    </row>
    <row r="7" spans="1:39" x14ac:dyDescent="0.25">
      <c r="A7" s="34"/>
      <c r="C7" s="28"/>
      <c r="D7" s="28"/>
      <c r="E7" s="28"/>
      <c r="F7" s="28"/>
      <c r="G7" s="28"/>
      <c r="H7" s="28"/>
      <c r="I7" s="28"/>
      <c r="J7" s="28"/>
      <c r="K7" s="28"/>
      <c r="L7" s="28"/>
      <c r="M7" s="28"/>
    </row>
    <row r="8" spans="1:39" ht="46.5" customHeight="1" x14ac:dyDescent="0.25">
      <c r="A8" s="49" t="s">
        <v>399</v>
      </c>
      <c r="C8" s="28"/>
      <c r="D8" s="28"/>
      <c r="E8" s="28"/>
      <c r="F8" s="28"/>
      <c r="G8" s="28"/>
      <c r="H8" s="28"/>
      <c r="I8" s="28"/>
      <c r="J8" s="28"/>
      <c r="K8" s="28"/>
      <c r="L8" s="28"/>
      <c r="M8" s="28"/>
    </row>
    <row r="9" spans="1:39" x14ac:dyDescent="0.25">
      <c r="A9" s="50"/>
      <c r="C9" s="28"/>
      <c r="D9" s="28"/>
      <c r="E9" s="28"/>
      <c r="F9" s="28"/>
      <c r="G9" s="28"/>
      <c r="H9" s="28"/>
      <c r="I9" s="28"/>
      <c r="J9" s="28"/>
      <c r="K9" s="28"/>
      <c r="L9" s="28"/>
      <c r="M9" s="28"/>
    </row>
    <row r="10" spans="1:39" ht="46.5" customHeight="1" x14ac:dyDescent="0.25">
      <c r="A10" s="49" t="s">
        <v>393</v>
      </c>
      <c r="C10" s="28"/>
      <c r="D10" s="28"/>
      <c r="E10" s="28"/>
      <c r="F10" s="28"/>
      <c r="G10" s="28"/>
      <c r="H10" s="28"/>
      <c r="I10" s="28"/>
      <c r="J10" s="28"/>
      <c r="K10" s="28"/>
      <c r="L10" s="28"/>
      <c r="M10" s="28"/>
    </row>
    <row r="11" spans="1:39" x14ac:dyDescent="0.25">
      <c r="A11" s="50"/>
      <c r="C11" s="28"/>
      <c r="D11" s="28"/>
      <c r="E11" s="28"/>
      <c r="F11" s="28"/>
      <c r="G11" s="28"/>
      <c r="H11" s="28"/>
      <c r="I11" s="28"/>
      <c r="J11" s="28"/>
      <c r="K11" s="28"/>
      <c r="L11" s="28"/>
      <c r="M11" s="28"/>
    </row>
    <row r="12" spans="1:39" ht="92.25" customHeight="1" x14ac:dyDescent="0.25">
      <c r="A12" s="49" t="s">
        <v>386</v>
      </c>
      <c r="C12" s="28"/>
      <c r="D12" s="28"/>
      <c r="E12" s="28"/>
      <c r="F12" s="28"/>
      <c r="G12" s="28"/>
      <c r="H12" s="28"/>
      <c r="I12" s="28"/>
      <c r="J12" s="28"/>
      <c r="K12" s="28"/>
      <c r="L12" s="28"/>
      <c r="M12" s="28"/>
    </row>
    <row r="13" spans="1:39" x14ac:dyDescent="0.25">
      <c r="A13" s="50"/>
      <c r="C13" s="28"/>
      <c r="D13" s="28"/>
      <c r="E13" s="28"/>
      <c r="F13" s="28"/>
      <c r="G13" s="28"/>
      <c r="H13" s="28"/>
      <c r="I13" s="28"/>
      <c r="J13" s="28"/>
      <c r="K13" s="28"/>
      <c r="L13" s="28"/>
      <c r="M13" s="28"/>
    </row>
    <row r="14" spans="1:39" ht="15.75" x14ac:dyDescent="0.25">
      <c r="A14" s="52" t="s">
        <v>380</v>
      </c>
      <c r="C14" s="28"/>
      <c r="D14" s="28"/>
      <c r="E14" s="28"/>
      <c r="F14" s="28"/>
      <c r="G14" s="28"/>
      <c r="H14" s="28"/>
      <c r="I14" s="28"/>
      <c r="J14" s="28"/>
      <c r="K14" s="28"/>
      <c r="L14" s="28"/>
      <c r="M14" s="28"/>
    </row>
    <row r="15" spans="1:39" ht="61.5" customHeight="1" x14ac:dyDescent="0.25">
      <c r="A15" s="51" t="s">
        <v>1</v>
      </c>
      <c r="C15" s="28"/>
      <c r="D15" s="28"/>
      <c r="E15" s="28"/>
      <c r="F15" s="28"/>
      <c r="G15" s="28"/>
      <c r="H15" s="28"/>
      <c r="I15" s="28"/>
      <c r="J15" s="28"/>
      <c r="K15" s="28"/>
      <c r="L15" s="28"/>
      <c r="M15" s="28"/>
    </row>
    <row r="16" spans="1:39"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33" t="s">
        <v>2</v>
      </c>
      <c r="C19" s="33" t="s">
        <v>3</v>
      </c>
    </row>
    <row r="20" spans="1:13" ht="15.75" x14ac:dyDescent="0.25">
      <c r="A20" s="33" t="s">
        <v>381</v>
      </c>
    </row>
    <row r="21" spans="1:13" ht="15.75" x14ac:dyDescent="0.25">
      <c r="A21" s="35" t="s">
        <v>175</v>
      </c>
      <c r="B21" s="36">
        <f>IF('Spend return'!B18="",0,1)</f>
        <v>1</v>
      </c>
      <c r="C21" s="37" t="str">
        <f t="shared" ref="C21:C26" si="0">IF(B21=1,"Yes","No")</f>
        <v>Yes</v>
      </c>
    </row>
    <row r="22" spans="1:13" ht="15.75" x14ac:dyDescent="0.25">
      <c r="A22" s="38" t="s">
        <v>176</v>
      </c>
      <c r="B22" s="39">
        <f>IF(ISBLANK('Spend return'!B24),0,1)*IF(ISNUMBER(SEARCH("@",'Spend return'!B25)),1,0)</f>
        <v>1</v>
      </c>
      <c r="C22" s="40" t="str">
        <f t="shared" si="0"/>
        <v>Yes</v>
      </c>
    </row>
    <row r="23" spans="1:13" ht="15.75" x14ac:dyDescent="0.25">
      <c r="A23" s="38" t="s">
        <v>178</v>
      </c>
      <c r="B23" s="39">
        <f>IF('Spend return'!B30="Yes - the funding has been allocated in full to adult social care",1,0)</f>
        <v>1</v>
      </c>
      <c r="C23" s="40" t="str">
        <f t="shared" si="0"/>
        <v>Yes</v>
      </c>
    </row>
    <row r="24" spans="1:13" ht="15.75" x14ac:dyDescent="0.25">
      <c r="A24" s="38" t="s">
        <v>179</v>
      </c>
      <c r="B24" s="39">
        <f>IF(OR('Spend return'!B35="Yes - we are targeting this area",'Spend return'!B36="Yes - we are targeting this area",'Spend return'!B37="Yes - we are targeting this area"),1,0)</f>
        <v>1</v>
      </c>
      <c r="C24" s="40" t="str">
        <f t="shared" si="0"/>
        <v>Yes</v>
      </c>
    </row>
    <row r="25" spans="1:13" ht="15.75" x14ac:dyDescent="0.25">
      <c r="A25" s="38" t="s">
        <v>180</v>
      </c>
      <c r="B25" s="39">
        <f>IF(OR(ISTEXT('Spend return'!B42),ISBLANK('Spend return'!B42),'Spend return'!B42&lt;0),0,1)*IF(OR(ISTEXT('Spend return'!B43),ISBLANK('Spend return'!B43),'Spend return'!B43&lt;0),0,1)*IF(OR(ISTEXT('Spend return'!B44),ISBLANK('Spend return'!B44),'Spend return'!B44&lt;0),0,1)</f>
        <v>1</v>
      </c>
      <c r="C25" s="40" t="str">
        <f t="shared" si="0"/>
        <v>Yes</v>
      </c>
    </row>
    <row r="26" spans="1:13" ht="15.75" x14ac:dyDescent="0.25">
      <c r="A26" s="41" t="s">
        <v>181</v>
      </c>
      <c r="B26" s="42">
        <f>IFERROR(IF(AND('Spend return'!B45&gt;='Spend return'!B19-100,'Spend return'!B45&lt;='Spend return'!B19+100),1,0),0)</f>
        <v>1</v>
      </c>
      <c r="C26" s="43" t="str">
        <f t="shared" si="0"/>
        <v>Yes</v>
      </c>
    </row>
    <row r="27" spans="1:13" ht="15.75" x14ac:dyDescent="0.25">
      <c r="A27" s="33" t="s">
        <v>382</v>
      </c>
    </row>
    <row r="28" spans="1:13" ht="15.75" x14ac:dyDescent="0.25">
      <c r="A28" s="35" t="s">
        <v>182</v>
      </c>
      <c r="B28" s="44">
        <f>IF(ISBLANK('Qualitative report'!A19),0,1)</f>
        <v>1</v>
      </c>
      <c r="C28" s="37" t="str">
        <f>IF(B28=1,"Yes","No")</f>
        <v>Yes</v>
      </c>
    </row>
    <row r="29" spans="1:13" ht="15.75" x14ac:dyDescent="0.25">
      <c r="A29" s="41" t="s">
        <v>387</v>
      </c>
      <c r="B29" s="45">
        <f>IF(ISBLANK('Qualitative report'!A23),0,1)</f>
        <v>1</v>
      </c>
      <c r="C29" s="43"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N65"/>
  <sheetViews>
    <sheetView tabSelected="1" topLeftCell="A20" workbookViewId="0">
      <selection activeCell="B35" sqref="B35"/>
    </sheetView>
  </sheetViews>
  <sheetFormatPr defaultRowHeight="15" x14ac:dyDescent="0.25"/>
  <cols>
    <col min="1" max="1" width="120.7109375" style="1" customWidth="1"/>
    <col min="2" max="2" width="62.28515625" style="1" customWidth="1"/>
    <col min="3" max="66" width="9.28515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8" t="s">
        <v>395</v>
      </c>
      <c r="B4" s="28"/>
      <c r="C4" s="28"/>
      <c r="D4" s="28"/>
      <c r="E4" s="28"/>
      <c r="F4" s="28"/>
      <c r="G4" s="28"/>
      <c r="H4" s="28"/>
      <c r="I4" s="28"/>
      <c r="J4" s="28"/>
      <c r="K4" s="28"/>
    </row>
    <row r="5" spans="1:11" ht="15.75" x14ac:dyDescent="0.25">
      <c r="A5" s="49"/>
      <c r="B5" s="28"/>
      <c r="C5" s="28"/>
      <c r="D5" s="28"/>
      <c r="E5" s="28"/>
      <c r="F5" s="28"/>
      <c r="G5" s="28"/>
      <c r="H5" s="28"/>
      <c r="I5" s="28"/>
      <c r="J5" s="28"/>
      <c r="K5" s="28"/>
    </row>
    <row r="6" spans="1:11" ht="30.75" x14ac:dyDescent="0.25">
      <c r="A6" s="49" t="s">
        <v>396</v>
      </c>
      <c r="B6" s="28"/>
      <c r="C6" s="28"/>
      <c r="D6" s="28"/>
      <c r="E6" s="28"/>
      <c r="F6" s="28"/>
      <c r="G6" s="28"/>
      <c r="H6" s="28"/>
      <c r="I6" s="28"/>
      <c r="J6" s="28"/>
      <c r="K6" s="28"/>
    </row>
    <row r="7" spans="1:11" ht="30.75" x14ac:dyDescent="0.25">
      <c r="A7" s="47" t="s">
        <v>392</v>
      </c>
      <c r="B7" s="28"/>
      <c r="C7" s="28"/>
      <c r="D7" s="28"/>
      <c r="E7" s="28"/>
      <c r="F7" s="28"/>
      <c r="G7" s="28"/>
      <c r="H7" s="28"/>
      <c r="I7" s="28"/>
      <c r="J7" s="28"/>
      <c r="K7" s="28"/>
    </row>
    <row r="8" spans="1:11" ht="60.75" x14ac:dyDescent="0.25">
      <c r="A8" s="47" t="s">
        <v>397</v>
      </c>
      <c r="B8" s="28"/>
      <c r="C8" s="28"/>
      <c r="D8" s="28"/>
      <c r="E8" s="28"/>
      <c r="F8" s="28"/>
      <c r="G8" s="28"/>
      <c r="H8" s="28"/>
      <c r="I8" s="28"/>
      <c r="J8" s="28"/>
      <c r="K8" s="28"/>
    </row>
    <row r="9" spans="1:11" x14ac:dyDescent="0.25">
      <c r="A9" s="50"/>
      <c r="B9" s="28"/>
      <c r="C9" s="28"/>
      <c r="D9" s="28"/>
      <c r="E9" s="28"/>
      <c r="F9" s="28"/>
      <c r="G9" s="28"/>
      <c r="H9" s="28"/>
      <c r="I9" s="28"/>
      <c r="J9" s="28"/>
      <c r="K9" s="28"/>
    </row>
    <row r="10" spans="1:11" ht="76.5" customHeight="1" x14ac:dyDescent="0.25">
      <c r="A10" s="49" t="s">
        <v>398</v>
      </c>
      <c r="B10" s="28"/>
      <c r="C10" s="28"/>
      <c r="D10" s="28"/>
      <c r="E10" s="28"/>
      <c r="F10" s="28"/>
      <c r="G10" s="28"/>
      <c r="H10" s="28"/>
      <c r="I10" s="28"/>
      <c r="J10" s="28"/>
      <c r="K10" s="28"/>
    </row>
    <row r="11" spans="1:11" x14ac:dyDescent="0.25">
      <c r="A11" s="50"/>
      <c r="B11" s="28"/>
      <c r="C11" s="28"/>
      <c r="D11" s="28"/>
      <c r="E11" s="28"/>
      <c r="F11" s="28"/>
      <c r="G11" s="28"/>
      <c r="H11" s="28"/>
      <c r="I11" s="28"/>
      <c r="J11" s="28"/>
      <c r="K11" s="28"/>
    </row>
    <row r="12" spans="1:11" ht="63.75" customHeight="1" x14ac:dyDescent="0.25">
      <c r="A12" s="51"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139</v>
      </c>
    </row>
    <row r="19" spans="1:11" ht="15.75" x14ac:dyDescent="0.25">
      <c r="A19" s="7" t="s">
        <v>9</v>
      </c>
      <c r="B19" s="9">
        <f>IFERROR(INDEX('LA Allocations'!B2:B154,MATCH('Spend return'!B18,'LA Allocations'!A2:A154,0)),"")</f>
        <v>2388693</v>
      </c>
    </row>
    <row r="22" spans="1:11" ht="15.75" x14ac:dyDescent="0.25">
      <c r="A22" s="4" t="s">
        <v>10</v>
      </c>
    </row>
    <row r="23" spans="1:11" ht="15.75" x14ac:dyDescent="0.25">
      <c r="A23" s="6" t="s">
        <v>7</v>
      </c>
      <c r="B23" s="6" t="s">
        <v>383</v>
      </c>
    </row>
    <row r="24" spans="1:11" ht="15.75" x14ac:dyDescent="0.25">
      <c r="A24" s="7" t="s">
        <v>11</v>
      </c>
      <c r="B24" s="10" t="s">
        <v>400</v>
      </c>
    </row>
    <row r="25" spans="1:11" ht="15.75" x14ac:dyDescent="0.25">
      <c r="A25" s="7" t="s">
        <v>12</v>
      </c>
      <c r="B25" s="11" t="s">
        <v>401</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t="s">
        <v>185</v>
      </c>
    </row>
    <row r="37" spans="1:3" ht="15.75" x14ac:dyDescent="0.25">
      <c r="A37" s="14" t="s">
        <v>190</v>
      </c>
      <c r="B37" s="15" t="s">
        <v>185</v>
      </c>
    </row>
    <row r="40" spans="1:3" ht="15.75" x14ac:dyDescent="0.25">
      <c r="A40" s="4" t="s">
        <v>391</v>
      </c>
    </row>
    <row r="41" spans="1:3" ht="15.75" x14ac:dyDescent="0.25">
      <c r="A41" s="6" t="s">
        <v>7</v>
      </c>
      <c r="B41" s="6" t="s">
        <v>8</v>
      </c>
    </row>
    <row r="42" spans="1:3" ht="15.75" x14ac:dyDescent="0.25">
      <c r="A42" s="7" t="s">
        <v>191</v>
      </c>
      <c r="B42" s="16">
        <v>1201693</v>
      </c>
      <c r="C42" s="46" t="str">
        <f>IF(AND(B42&gt;0,B35="No - we are not targeting this area"),"Warning: local authority has reported spend in area that they are not targeting.","")</f>
        <v/>
      </c>
    </row>
    <row r="43" spans="1:3" ht="15.75" x14ac:dyDescent="0.25">
      <c r="A43" s="7" t="s">
        <v>16</v>
      </c>
      <c r="B43" s="16">
        <v>337000</v>
      </c>
      <c r="C43" s="46" t="str">
        <f>IF(AND(B43&gt;0,B36="No - we are not targeting this area"),"Warning: local authority has reported spend in area that they are not targeting.","")</f>
        <v/>
      </c>
    </row>
    <row r="44" spans="1:3" ht="15.75" x14ac:dyDescent="0.25">
      <c r="A44" s="7" t="s">
        <v>192</v>
      </c>
      <c r="B44" s="16">
        <v>850000</v>
      </c>
      <c r="C44" s="46" t="str">
        <f>IF(AND(B44&gt;0,B37="No - we are not targeting this area"),"Warning: local authority has reported spend in area that they are not targeting.","")</f>
        <v/>
      </c>
    </row>
    <row r="45" spans="1:3" ht="15.75" x14ac:dyDescent="0.25">
      <c r="A45" s="17" t="s">
        <v>15</v>
      </c>
      <c r="B45" s="9">
        <f>IFERROR(SUM(B42:B44),"")</f>
        <v>2388693</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formula1>B47+B48+B49+B50=B19</formula1>
    </dataValidation>
    <dataValidation type="custom" allowBlank="1" showInputMessage="1" showErrorMessage="1" errorTitle="Invalid Input" error="Please enter a valid email address" sqref="B25">
      <formula1>FIND("@",B25)&gt;0</formula1>
    </dataValidation>
    <dataValidation type="custom" operator="greaterThanOrEqual" allowBlank="1" showInputMessage="1" showErrorMessage="1" errorTitle="Invalid Input" error="Please enter text here" sqref="B24">
      <formula1>ISTEXT(B24)</formula1>
    </dataValidation>
    <dataValidation type="custom" allowBlank="1" showInputMessage="1" showErrorMessage="1" errorTitle="Invalid Input" error="Please ener a numeric value greater than or equal to 0" sqref="B43">
      <formula1>AND(ISNUMBER(B43),B43&gt;=0)</formula1>
    </dataValidation>
    <dataValidation type="custom" allowBlank="1" showInputMessage="1" showErrorMessage="1" errorTitle="Invalid Input" error="Please enter a numeric value greater than or equal to 0" sqref="B42 B44">
      <formula1>AND(ISNUMBER(B42),B42&gt;=0)</formula1>
    </dataValidation>
  </dataValidations>
  <hyperlinks>
    <hyperlink ref="A7" r:id="rId1"/>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14:formula1>
            <xm:f>'LA Allocations'!$A$2:$A$154</xm:f>
          </x14:formula1>
          <xm:sqref>B18</xm:sqref>
        </x14:dataValidation>
        <x14:dataValidation type="list" allowBlank="1" showInputMessage="1" showErrorMessage="1" errorTitle="Invalid Input" error="Please select an option from the drop-down list">
          <x14:formula1>
            <xm:f>'LA Allocations'!$A$167:$A$168</xm:f>
          </x14:formula1>
          <xm:sqref>B30</xm:sqref>
        </x14:dataValidation>
        <x14:dataValidation type="list" allowBlank="1" showInputMessage="1" showErrorMessage="1" errorTitle="Invalid Input" error="Please select an option from the drop-down list">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BP26"/>
  <sheetViews>
    <sheetView topLeftCell="A17" workbookViewId="0">
      <selection activeCell="A19" sqref="A19"/>
    </sheetView>
  </sheetViews>
  <sheetFormatPr defaultRowHeight="15" x14ac:dyDescent="0.25"/>
  <cols>
    <col min="1" max="1" width="120.7109375" style="1" customWidth="1"/>
    <col min="2" max="68" width="9.28515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8" t="s">
        <v>385</v>
      </c>
      <c r="B4" s="28"/>
      <c r="C4" s="28"/>
      <c r="D4" s="28"/>
      <c r="E4" s="28"/>
      <c r="F4" s="28"/>
      <c r="G4" s="28"/>
      <c r="H4" s="28"/>
      <c r="I4" s="28"/>
      <c r="J4" s="28"/>
      <c r="K4" s="28"/>
      <c r="L4" s="28"/>
      <c r="M4" s="28"/>
      <c r="N4" s="28"/>
      <c r="O4" s="28"/>
      <c r="P4" s="28"/>
    </row>
    <row r="5" spans="1:16" x14ac:dyDescent="0.25">
      <c r="A5" s="50"/>
      <c r="B5" s="28"/>
      <c r="C5" s="28"/>
      <c r="D5" s="28"/>
      <c r="E5" s="28"/>
      <c r="F5" s="28"/>
      <c r="G5" s="28"/>
      <c r="H5" s="28"/>
      <c r="I5" s="28"/>
      <c r="J5" s="28"/>
      <c r="K5" s="28"/>
      <c r="L5" s="28"/>
      <c r="M5" s="28"/>
      <c r="N5" s="28"/>
      <c r="O5" s="28"/>
      <c r="P5" s="28"/>
    </row>
    <row r="6" spans="1:16" ht="15.75" x14ac:dyDescent="0.25">
      <c r="A6" s="49" t="s">
        <v>377</v>
      </c>
      <c r="B6" s="28"/>
      <c r="C6" s="28"/>
      <c r="D6" s="28"/>
      <c r="E6" s="28"/>
      <c r="F6" s="28"/>
      <c r="G6" s="28"/>
      <c r="H6" s="28"/>
      <c r="I6" s="28"/>
      <c r="J6" s="28"/>
      <c r="K6" s="28"/>
      <c r="L6" s="28"/>
      <c r="M6" s="28"/>
      <c r="N6" s="28"/>
      <c r="O6" s="28"/>
      <c r="P6" s="28"/>
    </row>
    <row r="7" spans="1:16" x14ac:dyDescent="0.25">
      <c r="A7" s="50"/>
      <c r="B7" s="28"/>
      <c r="C7" s="28"/>
      <c r="D7" s="28"/>
      <c r="E7" s="28"/>
      <c r="F7" s="28"/>
      <c r="G7" s="28"/>
      <c r="H7" s="28"/>
      <c r="I7" s="28"/>
      <c r="J7" s="28"/>
      <c r="K7" s="28"/>
      <c r="L7" s="28"/>
      <c r="M7" s="28"/>
      <c r="N7" s="28"/>
      <c r="O7" s="28"/>
      <c r="P7" s="28"/>
    </row>
    <row r="8" spans="1:16" ht="30.75" x14ac:dyDescent="0.25">
      <c r="A8" s="49" t="s">
        <v>17</v>
      </c>
      <c r="B8" s="28"/>
      <c r="C8" s="28"/>
      <c r="D8" s="28"/>
      <c r="E8" s="28"/>
      <c r="F8" s="28"/>
      <c r="G8" s="28"/>
      <c r="H8" s="28"/>
      <c r="I8" s="28"/>
      <c r="J8" s="28"/>
      <c r="K8" s="28"/>
      <c r="L8" s="28"/>
      <c r="M8" s="28"/>
      <c r="N8" s="28"/>
      <c r="O8" s="28"/>
      <c r="P8" s="28"/>
    </row>
    <row r="9" spans="1:16" x14ac:dyDescent="0.25">
      <c r="A9" s="50"/>
      <c r="B9" s="28"/>
      <c r="C9" s="28"/>
      <c r="D9" s="28"/>
      <c r="E9" s="28"/>
      <c r="F9" s="28"/>
      <c r="G9" s="28"/>
      <c r="H9" s="28"/>
      <c r="I9" s="28"/>
      <c r="J9" s="28"/>
      <c r="K9" s="28"/>
      <c r="L9" s="28"/>
      <c r="M9" s="28"/>
      <c r="N9" s="28"/>
      <c r="O9" s="28"/>
      <c r="P9" s="28"/>
    </row>
    <row r="10" spans="1:16" ht="30.75" x14ac:dyDescent="0.25">
      <c r="A10" s="49"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53" t="s">
        <v>403</v>
      </c>
    </row>
    <row r="22" spans="1:16" ht="15.75" x14ac:dyDescent="0.25">
      <c r="A22" s="4" t="s">
        <v>188</v>
      </c>
    </row>
    <row r="23" spans="1:16" ht="360" customHeight="1" x14ac:dyDescent="0.25">
      <c r="A23" s="21" t="s">
        <v>402</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formula1>2500</formula1>
    </dataValidation>
  </dataValidations>
  <hyperlinks>
    <hyperlink ref="A13"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7109375" customWidth="1"/>
    <col min="3" max="3" width="9.71093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Southwark</v>
      </c>
      <c r="C5" t="str">
        <f>IF(ISBLANK('Spend return'!B18),"BLANK",INDEX('LA Allocations'!$C$2:$C$154,MATCH('Spend return'!B18,'LA Allocations'!$A$2:$A$154,0)))</f>
        <v>E09000028</v>
      </c>
      <c r="D5">
        <f>IF(ISBLANK('Spend return'!B19),"BLANK",'Spend return'!B19)</f>
        <v>2388693</v>
      </c>
      <c r="E5" t="str">
        <f>IF(ISBLANK('Spend return'!B24),"BLANK",'Spend return'!B24)</f>
        <v>Pauline O'Hare</v>
      </c>
      <c r="F5" t="str">
        <f>IF(ISBLANK('Spend return'!B25),"BLANK",'Spend return'!B25)</f>
        <v>pauline.ohare@southwark.gov.uk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Yes - we are targeting this area</v>
      </c>
      <c r="J5" t="str">
        <f>IF(ISBLANK('Spend return'!B37),"BLANK",'Spend return'!B37)</f>
        <v>Yes - we are targeting this area</v>
      </c>
      <c r="K5">
        <f>IF(ISBLANK('Spend return'!B42),"BLANK",'Spend return'!B42)</f>
        <v>1201693</v>
      </c>
      <c r="L5">
        <f>IF(ISBLANK('Spend return'!B43),"BLANK",'Spend return'!B43)</f>
        <v>337000</v>
      </c>
      <c r="M5">
        <f>IF(ISBLANK('Spend return'!B44),"BLANK",'Spend return'!B44)</f>
        <v>850000</v>
      </c>
      <c r="N5">
        <f>IF(ISBLANK('Spend return'!B45),"BLANK",'Spend return'!B45)</f>
        <v>2388693</v>
      </c>
      <c r="O5" t="str">
        <f>IF(ISBLANK('Qualitative report'!A19),"BLANK",'Qualitative report'!A19)</f>
        <v>Southwark will be using the additional funding to support local providers to meet rising costs, allows them to remain operational and reduces the risk of provider failure and the loss of local provision. As well as financially supporting our local providers, we will also focus on improving working relationships within our health and care system to ensure it leads to better outcomes for residents; maximising opportunities to create multi-disciplinary teams where possible and ensuring local providers have professional social care support when required. This funding is considered vital in terms of developing and supporting our Adult Social Care workforce, focusing on recruitment and retention. Increasing capacity will also reduce stress, pressures due to work intensification and by default sickness absences within the Adult Social Care Workforce. Southwark will increase workforce capacity in the community; reducing waiting times to ensure people receive input in a timely manner and are seen by the right team, at the right time. The funding will cover a range of different areas across Adult Social Care; including Older People, People with Physical Disabilities, Learning Disabilities and Mental Health. The enhanced funding will assist with supporting flow through adult social care, increasing community capacity and covering increased costs for providers. The primary aim of all schemes will be to achieve good outcomes and improved Adult Social Care experience for residents; maintaining social care capacity at times of increased demand.</v>
      </c>
      <c r="P5" t="str">
        <f>IF(ISBLANK('Qualitative report'!A23),"BLANK",'Qualitative report'!A23)</f>
        <v>The schemes identified by the council will align with the NHS winter plan in that they will: - Assist with community bed productivity and flow - Increase urgent community response and intermediate care capacity - Increase admission avoidance options and capacity - Reduce inpatient length of stay by increasing capacity within the community services that complete discharge to assess work - Reducing inpatient length of stay by developing specialist roles that focus on older adult’s mental health and specialist rehabilitation unit discharges - Increasing overall Social Care capacity which will lead to increased resilience and ability to respond at times of surge - Improve pathway 3 discharges – including supporting our pathway 3 providers and ensuring multidisciplinary input into the care homes - Maintain strong pathway 1 discharge performance - Increase our capacity to work with virtual wards - Ensuring consistent Social Care representation in the care transfer hubs - Enable Social Care to work with health colleagues to develop a frailty pathway across acute hospitals and community - Funding to the voluntary sector to assist with bringing forward the pathway 0 discharges</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992771-BD05-4340-8B49-904369B8A8C5}">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34f15714-548d-495f-a9b0-f58ce09e51d1"/>
    <ds:schemaRef ds:uri="7733dd27-db60-40e2-8fa1-8ddcdc226c7b"/>
    <ds:schemaRef ds:uri="http://www.w3.org/XML/1998/namespace"/>
  </ds:schemaRefs>
</ds:datastoreItem>
</file>

<file path=customXml/itemProps2.xml><?xml version="1.0" encoding="utf-8"?>
<ds:datastoreItem xmlns:ds="http://schemas.openxmlformats.org/officeDocument/2006/customXml" ds:itemID="{DB543229-4E1C-4695-BAEB-D1FEFD36F3E3}">
  <ds:schemaRefs>
    <ds:schemaRef ds:uri="http://schemas.microsoft.com/sharepoint/v3/contenttype/forms"/>
  </ds:schemaRefs>
</ds:datastoreItem>
</file>

<file path=customXml/itemProps3.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2023-09-28T12:58:15Z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