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13_ncr:1_{AE53BBF1-8358-47FC-83CE-49E5BA7752BC}" xr6:coauthVersionLast="47" xr6:coauthVersionMax="47" xr10:uidLastSave="{00000000-0000-0000-0000-000000000000}"/>
  <bookViews>
    <workbookView xWindow="-110" yWindow="-110" windowWidth="19420" windowHeight="1042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<sst xmlns="http://schemas.openxmlformats.org/spreadsheetml/2006/main" count="428" uniqueCount="404">
  <si>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</si>
  <si>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</si>
  <si>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</si>
  <si>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</si>
  <si>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</si>
  <si>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</si>
  <si>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</si>
  <si>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</si>
  <si>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</si>
  <si>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</si>
  <si>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</si>
  <si>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</si>
  <si>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</si>
  <si>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</si>
  <si>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</si>
  <si>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</si>
  <si>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</si>
  <si>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</si>
  <si>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</si>
  <si>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</si>
  <si>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</si>
  <si>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</si>
  <si>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</si>
  <si>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</si>
  <si>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</si>
  <si>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</si>
  <si>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</si>
  <si>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</si>
  <si>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</si>
  <si>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</si>
  <si>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</si>
  <si>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</si>
  <si>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</si>
  <si>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</si>
  <si>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</si>
  <si>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</si>
  <si>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</si>
  <si>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</si>
  <si>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</si>
  <si>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</si>
  <si>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</si>
  <si>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</si>
  <si>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</si>
  <si>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</si>
  <si>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</si>
  <si>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</si>
  <si>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</si>
  <si>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</si>
  <si>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</si>
  <si>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</si>
  <si>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</si>
  <si>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</si>
  <si>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</si>
  <si>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</si>
  <si>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</si>
  <si>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</si>
  <si>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</si>
  <si>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</si>
  <si>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</si>
  <si>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</si>
  <si>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</si>
  <si>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</si>
  <si>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</si>
  <si>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</si>
  <si>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</si>
  <si>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</si>
  <si>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</si>
  <si>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</si>
  <si>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</si>
  <si>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</si>
  <si>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</si>
  <si>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</si>
  <si>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</si>
  <si>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</si>
  <si>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</si>
  <si>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</si>
  <si>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</si>
  <si>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</si>
  <si>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</si>
  <si>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</si>
  <si>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</si>
  <si>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</si>
  <si>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</si>
  <si>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</si>
  <si>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</si>
  <si>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</si>
  <si>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</si>
  <si>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</si>
  <si>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</si>
  <si>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</si>
  <si>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</si>
  <si>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</si>
  <si>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</si>
  <si>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</si>
  <si>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</si>
  <si>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</si>
  <si>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</si>
  <si>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</si>
  <si>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</si>
  <si>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</si>
  <si>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</si>
  <si>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</si>
  <si>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</si>
  <si>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</si>
  <si>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</si>
  <si>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</si>
  <si>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</si>
  <si>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</si>
  <si>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</si>
  <si>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</si>
  <si>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</si>
  <si>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</si>
  <si>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</si>
  <si>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</si>
  <si>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</si>
  <si>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</si>
  <si>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</si>
  <si>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</si>
  <si>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</si>
  <si>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</si>
  <si>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</si>
  <si>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</si>
  <si>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</si>
  <si>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</si>
  <si>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</si>
  <si>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</si>
  <si>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</si>
  <si>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</si>
  <si>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</si>
  <si>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</si>
  <si>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</si>
  <si>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</si>
  <si>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</si>
  <si>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</si>
  <si>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</si>
  <si>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</si>
  <si>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</si>
  <si>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</si>
  <si>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</si>
  <si>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</si>
  <si>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</si>
  <si>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</si>
  <si>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</si>
  <si>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</si>
  <si>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</si>
  <si>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</si>
  <si>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</si>
  <si>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</si>
  <si>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</si>
  <si>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</si>
  <si>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</si>
  <si>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</si>
  <si>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</si>
  <si>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</si>
  <si>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</si>
  <si>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</si>
  <si>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</si>
  <si>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</si>
  <si>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</si>
  <si>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</si>
  <si>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</si>
  <si>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</si>
  <si>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</si>
  <si>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</si>
  <si>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</si>
  <si>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</si>
  <si>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</si>
  <si>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</si>
  <si>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</si>
  <si>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</si>
  <si>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</si>
  <si>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</si>
  <si>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</si>
  <si>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</si>
  <si>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</si>
  <si>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</si>
  <si>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</si>
  <si>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</si>
  <si>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</si>
  <si>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</si>
  <si>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</si>
  <si>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</si>
  <si>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</si>
  <si>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</si>
  <si>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</si>
  <si>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</si>
  <si>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</si>
  <si>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</si>
  <si>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</si>
  <si>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</si>
  <si>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</si>
  <si>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</si>
  <si>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</si>
  <si>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</si>
  <si>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</si>
  <si>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</si>
  <si>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</si>
  <si>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</si>
  <si>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</si>
  <si>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</si>
  <si>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</si>
  <si>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</si>
  <si>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</si>
  <si>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</si>
  <si>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</si>
  <si>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</si>
  <si>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</si>
  <si>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</si>
  <si>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</si>
  <si>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</si>
  <si>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</si>
  <si>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</si>
  <si>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</si>
  <si>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</si>
  <si>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</si>
  <si>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</si>
  <si>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</si>
  <si>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</si>
  <si>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</si>
  <si>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</si>
  <si>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</si>
  <si>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</si>
  <si>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</si>
  <si>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</si>
  <si>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</si>
  <si>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</si>
  <si>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</si>
  <si>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</si>
  <si>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</si>
  <si>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</si>
  <si>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</si>
  <si>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</si>
  <si>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</si>
  <si>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</si>
  <si>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</si>
  <si>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</si>
  <si>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</si>
  <si>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</si>
  <si>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</si>
  <si>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</si>
  <si>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</si>
  <si>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</si>
  <si>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</si>
  <si>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</si>
  <si>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</si>
  <si>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</si>
  <si>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</si>
  <si>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</si>
  <si>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</si>
  <si>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</si>
  <si>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</si>
  <si>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</si>
  <si>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</si>
  <si>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</si>
  <si>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</si>
  <si>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</si>
  <si>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</si>
  <si>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</si>
  <si>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</si>
  <si>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</si>
  <si>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</si>
  <si>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</si>
  <si>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</si>
  <si>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</si>
  <si>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</si>
  <si>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</si>
  <si>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</si>
  <si>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</si>
  <si>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</si>
  <si>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</si>
  <si>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</si>
  <si>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</si>
  <si>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</si>
  <si>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</si>
  <si>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</si>
  <si>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</si>
  <si>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</si>
  <si>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</si>
  <si>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</si>
  <si>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</si>
  <si>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</si>
  <si>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</si>
  <si>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</si>
  <si>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</si>
  <si>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</si>
  <si>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</si>
  <si>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</si>
  <si>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</si>
  <si>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</si>
  <si>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</si>
  <si>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</si>
  <si>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</si>
  <si>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</si>
  <si>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</si>
  <si>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</si>
  <si>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</si>
  <si>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</si>
  <si>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</si>
  <si>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</si>
  <si>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</si>
  <si>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</si>
  <si>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</si>
  <si>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</si>
  <si>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</si>
  <si>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</si>
  <si>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</si>
  <si>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</si>
  <si>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</si>
  <si>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</si>
  <si>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</si>
  <si>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</si>
  <si>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</si>
  <si>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</si>
  <si>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</si>
  <si>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</si>
  <si>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</si>
  <si>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</si>
  <si>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</si>
  <si>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</si>
  <si>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</si>
  <si>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</si>
  <si>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</si>
  <si>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</si>
  <si>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</si>
  <si>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</si>
  <si>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</si>
  <si>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</si>
  <si>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</si>
  <si>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</si>
  <si>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</si>
  <si>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</si>
  <si>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</si>
  <si>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</si>
  <si>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</si>
  <si>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</si>
  <si>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</si>
  <si>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</si>
  <si>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</si>
  <si>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</si>
  <si>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</si>
  <si>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</si>
  <si>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</si>
  <si>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</si>
  <si>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</si>
  <si>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</si>
  <si>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</si>
  <si>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</si>
  <si>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</si>
  <si>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</si>
  <si>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</si>
  <si>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</si>
  <si>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</si>
  <si>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</si>
  <si>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</si>
  <si>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</si>
  <si>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</si>
  <si>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</si>
  <si>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</si>
  <si>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</si>
  <si>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</si>
  <si>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</si>
  <si>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</si>
  <si>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</si>
  <si>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</si>
  <si>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</si>
  <si>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</si>
  <si>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</si>
  <si>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</si>
  <si>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</si>
  <si>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</si>
  <si>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</si>
  <si>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</si>
  <si>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</si>
  <si>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</si>
  <si>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</si>
  <si>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</si>
  <si>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</si>
  <si>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</si>
  <si>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</si>
  <si>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</si>
  <si>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</si>
  <si>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</si>
  <si>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</si>
  <si>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</si>
  <si>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</si>
  <si>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</si>
  <si>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</si>
  <si>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</si>
  <si>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</si>
  <si>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</si>
  <si>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</si>
  <si>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</si>
  <si>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</si>
  <si>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</si>
  <si>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</si>
  <si>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</si>
  <si>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</si>
  <si>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</si>
  <si>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</si>
  <si>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</si>
  <si>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Patrick Rice</t>
  </si>
  <si>
    <t>patrick.rice@redcar-cleveland.gov.uk</t>
  </si>
  <si>
    <t>The funding will be used for a variety of initiatives: (a) All across Adult Social Care in Redcar &amp; Cleveland, we are struggling to recruit staff, from social workers, to occupational therapists to reablement workers. The funding will be used to pay overtime and to recruit agency staff to ensure delays to service delivery and waiting lists are minimised. (b) We also have an issue with domiciliary care capacity in our borough. The funding will be used to pay an enhancement to our domiciliary care hourly rate over the winter period, helping to boost capacity in the domiciliary care market. (c) The funding will pay for an online recruitment hub to support workers to gain access to employment in our care sector, this will supplement the recruitment drive that is already underway between the Council and its partners. (d) The funding will help pay for a small number of additional temporary roles within Adult Social Care boosting capacity.</t>
  </si>
  <si>
    <t>The online recruitment portal and the enhancement to our domiciliary care rate should have a significant impact on supporting the NHS Winter Plan. In Redcar &amp; Cleveland our primary issue that impacts on hospital discharge is domiciliary care capacity, the situation has improved of late but the winter period when there is increased discharge demand and a greater range of seasonal jobs for care workers to gain employment in, means capacity is always an issue. The proposed schemes of an enhanced hourly rate and recruitment portal should have a major impact on ensuring their is sufficient capacity to support discharge and maintain patient flow from our acute hospital over the critical winter period. The second key element of our plan is to boost capacity within our workforce, through some new temporary posts in critical areas and through the payment of overtime and employment of agency staff. These measures should help ensure we have enough capacity to deal promptly with supporting patient flow out of the acute hospital. For example, overtime will be used to boost the capacity in our Recovery &amp; Independence Team which provides the reablement service for those patients leaving hospital on Pathway 1. By boosting capacity we should minimise hospital discharge delays.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</si>
</sst>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17" sqref="A17"/>
    </sheetView>
  </sheetViews>
  <sheetFormatPr defaultRowHeight="14.5" x14ac:dyDescent="0.35"/>
  <cols>
    <col min="1" max="1" width="120.7265625" style="1" customWidth="1"/>
    <col min="2" max="2" width="0" style="1" hidden="1" customWidth="1"/>
    <col min="3" max="3" width="41.1796875" style="1" customWidth="1"/>
    <col min="4" max="64" width="9.1796875" style="1"/>
  </cols>
  <sheetData>
    <row r="1" spans="1:13" s="2" customFormat="1" ht="15.5" x14ac:dyDescent="0.35">
      <c r="A1" s="3" t="s">
        <v>389</v>
      </c>
    </row>
    <row r="2" spans="1:13" x14ac:dyDescent="0.35">
      <c r="A2" s="28"/>
      <c r="C2" s="28"/>
      <c r="D2" s="28"/>
      <c r="E2" s="28"/>
      <c r="F2" s="28"/>
      <c r="G2" s="28"/>
      <c r="H2" s="28"/>
      <c r="I2" s="28"/>
      <c r="J2" s="28"/>
      <c r="K2" s="28"/>
      <c r="L2" s="28"/>
      <c r="M2" s="28"/>
    </row>
    <row r="3" spans="1:13" ht="15.5" x14ac:dyDescent="0.35">
      <c r="A3" s="4" t="s">
        <v>0</v>
      </c>
      <c r="C3" s="28"/>
      <c r="D3" s="28"/>
      <c r="E3" s="28"/>
      <c r="F3" s="28"/>
      <c r="G3" s="28"/>
      <c r="H3" s="28"/>
      <c r="I3" s="28"/>
      <c r="J3" s="28"/>
      <c r="K3" s="28"/>
      <c r="L3" s="28"/>
      <c r="M3" s="28"/>
    </row>
    <row r="4" spans="1:13" x14ac:dyDescent="0.35">
      <c r="C4" s="28"/>
      <c r="D4" s="28"/>
      <c r="E4" s="28"/>
      <c r="F4" s="28"/>
      <c r="G4" s="28"/>
      <c r="H4" s="28"/>
      <c r="I4" s="28"/>
      <c r="J4" s="28"/>
      <c r="K4" s="28"/>
      <c r="L4" s="28"/>
      <c r="M4" s="28"/>
    </row>
    <row r="5" spans="1:13" ht="76.5" customHeight="1" x14ac:dyDescent="0.35">
      <c r="A5" s="42" t="s">
        <v>384</v>
      </c>
      <c r="C5" s="28"/>
      <c r="D5" s="28"/>
      <c r="E5" s="28"/>
      <c r="F5" s="28"/>
      <c r="G5" s="28"/>
      <c r="H5" s="28"/>
      <c r="I5" s="28"/>
      <c r="J5" s="28"/>
      <c r="K5" s="28"/>
      <c r="L5" s="28"/>
      <c r="M5" s="28"/>
    </row>
    <row r="6" spans="1:13" ht="15.5" x14ac:dyDescent="0.35">
      <c r="A6" s="29" t="s">
        <v>379</v>
      </c>
      <c r="C6" s="28"/>
      <c r="D6" s="28"/>
      <c r="E6" s="28"/>
      <c r="F6" s="28"/>
      <c r="G6" s="28"/>
      <c r="H6" s="28"/>
      <c r="I6" s="28"/>
      <c r="J6" s="28"/>
      <c r="K6" s="28"/>
      <c r="L6" s="28"/>
      <c r="M6" s="28"/>
    </row>
    <row r="7" spans="1:13" x14ac:dyDescent="0.35">
      <c r="A7" s="5"/>
      <c r="C7" s="28"/>
      <c r="D7" s="28"/>
      <c r="E7" s="28"/>
      <c r="F7" s="28"/>
      <c r="G7" s="28"/>
      <c r="H7" s="28"/>
      <c r="I7" s="28"/>
      <c r="J7" s="28"/>
      <c r="K7" s="28"/>
      <c r="L7" s="28"/>
      <c r="M7" s="28"/>
    </row>
    <row r="8" spans="1:13" ht="46.5" customHeight="1" x14ac:dyDescent="0.35">
      <c r="A8" s="43" t="s">
        <v>399</v>
      </c>
      <c r="C8" s="28"/>
      <c r="D8" s="28"/>
      <c r="E8" s="28"/>
      <c r="F8" s="28"/>
      <c r="G8" s="28"/>
      <c r="H8" s="28"/>
      <c r="I8" s="28"/>
      <c r="J8" s="28"/>
      <c r="K8" s="28"/>
      <c r="L8" s="28"/>
      <c r="M8" s="28"/>
    </row>
    <row r="9" spans="1:13" x14ac:dyDescent="0.35">
      <c r="A9" s="44"/>
      <c r="C9" s="28"/>
      <c r="D9" s="28"/>
      <c r="E9" s="28"/>
      <c r="F9" s="28"/>
      <c r="G9" s="28"/>
      <c r="H9" s="28"/>
      <c r="I9" s="28"/>
      <c r="J9" s="28"/>
      <c r="K9" s="28"/>
      <c r="L9" s="28"/>
      <c r="M9" s="28"/>
    </row>
    <row r="10" spans="1:13" ht="46.5" customHeight="1" x14ac:dyDescent="0.35">
      <c r="A10" s="43" t="s">
        <v>393</v>
      </c>
      <c r="C10" s="28"/>
      <c r="D10" s="28"/>
      <c r="E10" s="28"/>
      <c r="F10" s="28"/>
      <c r="G10" s="28"/>
      <c r="H10" s="28"/>
      <c r="I10" s="28"/>
      <c r="J10" s="28"/>
      <c r="K10" s="28"/>
      <c r="L10" s="28"/>
      <c r="M10" s="28"/>
    </row>
    <row r="11" spans="1:13" x14ac:dyDescent="0.35">
      <c r="A11" s="44"/>
      <c r="C11" s="28"/>
      <c r="D11" s="28"/>
      <c r="E11" s="28"/>
      <c r="F11" s="28"/>
      <c r="G11" s="28"/>
      <c r="H11" s="28"/>
      <c r="I11" s="28"/>
      <c r="J11" s="28"/>
      <c r="K11" s="28"/>
      <c r="L11" s="28"/>
      <c r="M11" s="28"/>
    </row>
    <row r="12" spans="1:13" ht="92.25" customHeight="1" x14ac:dyDescent="0.35">
      <c r="A12" s="43" t="s">
        <v>386</v>
      </c>
      <c r="C12" s="28"/>
      <c r="D12" s="28"/>
      <c r="E12" s="28"/>
      <c r="F12" s="28"/>
      <c r="G12" s="28"/>
      <c r="H12" s="28"/>
      <c r="I12" s="28"/>
      <c r="J12" s="28"/>
      <c r="K12" s="28"/>
      <c r="L12" s="28"/>
      <c r="M12" s="28"/>
    </row>
    <row r="13" spans="1:13" x14ac:dyDescent="0.35">
      <c r="A13" s="44"/>
      <c r="C13" s="28"/>
      <c r="D13" s="28"/>
      <c r="E13" s="28"/>
      <c r="F13" s="28"/>
      <c r="G13" s="28"/>
      <c r="H13" s="28"/>
      <c r="I13" s="28"/>
      <c r="J13" s="28"/>
      <c r="K13" s="28"/>
      <c r="L13" s="28"/>
      <c r="M13" s="28"/>
    </row>
    <row r="14" spans="1:13" ht="15.5" x14ac:dyDescent="0.35">
      <c r="A14" s="46" t="s">
        <v>380</v>
      </c>
      <c r="C14" s="28"/>
      <c r="D14" s="28"/>
      <c r="E14" s="28"/>
      <c r="F14" s="28"/>
      <c r="G14" s="28"/>
      <c r="H14" s="28"/>
      <c r="I14" s="28"/>
      <c r="J14" s="28"/>
      <c r="K14" s="28"/>
      <c r="L14" s="28"/>
      <c r="M14" s="28"/>
    </row>
    <row r="15" spans="1:13" ht="61.5" customHeight="1" x14ac:dyDescent="0.35">
      <c r="A15" s="45" t="s">
        <v>1</v>
      </c>
      <c r="C15" s="28"/>
      <c r="D15" s="28"/>
      <c r="E15" s="28"/>
      <c r="F15" s="28"/>
      <c r="G15" s="28"/>
      <c r="H15" s="28"/>
      <c r="I15" s="28"/>
      <c r="J15" s="28"/>
      <c r="K15" s="28"/>
      <c r="L15" s="28"/>
      <c r="M15" s="28"/>
    </row>
    <row r="16" spans="1:13"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4" t="s">
        <v>2</v>
      </c>
      <c r="C19" s="4" t="s">
        <v>3</v>
      </c>
    </row>
    <row r="20" spans="1:13" ht="15.5" x14ac:dyDescent="0.35">
      <c r="A20" s="4" t="s">
        <v>381</v>
      </c>
    </row>
    <row r="21" spans="1:13" ht="15.5" x14ac:dyDescent="0.35">
      <c r="A21" s="30" t="s">
        <v>175</v>
      </c>
      <c r="B21" s="31">
        <f>IF('Spend return'!B18="",0,1)</f>
        <v>1</v>
      </c>
      <c r="C21" s="32" t="str">
        <f t="shared" ref="C21:C26" si="0">IF(B21=1,"Yes","No")</f>
        <v>Yes</v>
      </c>
    </row>
    <row r="22" spans="1:13" ht="15.5" x14ac:dyDescent="0.35">
      <c r="A22" s="33" t="s">
        <v>176</v>
      </c>
      <c r="B22" s="34">
        <f>IF(ISBLANK('Spend return'!B24),0,1)*IF(ISNUMBER(SEARCH("@",'Spend return'!B25)),1,0)</f>
        <v>1</v>
      </c>
      <c r="C22" s="35" t="str">
        <f t="shared" si="0"/>
        <v>Yes</v>
      </c>
    </row>
    <row r="23" spans="1:13" ht="15.5" x14ac:dyDescent="0.35">
      <c r="A23" s="33" t="s">
        <v>178</v>
      </c>
      <c r="B23" s="34">
        <f>IF('Spend return'!B30="Yes - the funding has been allocated in full to adult social care",1,0)</f>
        <v>1</v>
      </c>
      <c r="C23" s="35" t="str">
        <f t="shared" si="0"/>
        <v>Yes</v>
      </c>
    </row>
    <row r="24" spans="1:13" ht="15.5" x14ac:dyDescent="0.35">
      <c r="A24" s="33" t="s">
        <v>179</v>
      </c>
      <c r="B24" s="34">
        <f>IF(OR('Spend return'!B35="Yes - we are targeting this area",'Spend return'!B36="Yes - we are targeting this area",'Spend return'!B37="Yes - we are targeting this area"),1,0)</f>
        <v>1</v>
      </c>
      <c r="C24" s="35" t="str">
        <f t="shared" si="0"/>
        <v>Yes</v>
      </c>
    </row>
    <row r="25" spans="1:13" ht="15.5" x14ac:dyDescent="0.3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5" x14ac:dyDescent="0.35">
      <c r="A26" s="14" t="s">
        <v>181</v>
      </c>
      <c r="B26" s="36">
        <f>IFERROR(IF(AND('Spend return'!B45&gt;='Spend return'!B19-100,'Spend return'!B45&lt;='Spend return'!B19+100),1,0),0)</f>
        <v>1</v>
      </c>
      <c r="C26" s="37" t="str">
        <f t="shared" si="0"/>
        <v>Yes</v>
      </c>
    </row>
    <row r="27" spans="1:13" ht="15.5" x14ac:dyDescent="0.35">
      <c r="A27" s="4" t="s">
        <v>382</v>
      </c>
    </row>
    <row r="28" spans="1:13" ht="15.5" x14ac:dyDescent="0.35">
      <c r="A28" s="30" t="s">
        <v>182</v>
      </c>
      <c r="B28" s="38">
        <f>IF(ISBLANK('Qualitative report'!A19),0,1)</f>
        <v>1</v>
      </c>
      <c r="C28" s="32" t="str">
        <f>IF(B28=1,"Yes","No")</f>
        <v>Yes</v>
      </c>
    </row>
    <row r="29" spans="1:13" ht="15.5" x14ac:dyDescent="0.3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34" workbookViewId="0">
      <selection activeCell="B42" sqref="B42"/>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2" t="s">
        <v>395</v>
      </c>
      <c r="B4" s="28"/>
      <c r="C4" s="28"/>
      <c r="D4" s="28"/>
      <c r="E4" s="28"/>
      <c r="F4" s="28"/>
      <c r="G4" s="28"/>
      <c r="H4" s="28"/>
      <c r="I4" s="28"/>
      <c r="J4" s="28"/>
      <c r="K4" s="28"/>
    </row>
    <row r="5" spans="1:11" ht="15.5" x14ac:dyDescent="0.35">
      <c r="A5" s="43"/>
      <c r="B5" s="28"/>
      <c r="C5" s="28"/>
      <c r="D5" s="28"/>
      <c r="E5" s="28"/>
      <c r="F5" s="28"/>
      <c r="G5" s="28"/>
      <c r="H5" s="28"/>
      <c r="I5" s="28"/>
      <c r="J5" s="28"/>
      <c r="K5" s="28"/>
    </row>
    <row r="6" spans="1:11" ht="31" x14ac:dyDescent="0.35">
      <c r="A6" s="43" t="s">
        <v>396</v>
      </c>
      <c r="B6" s="28"/>
      <c r="C6" s="28"/>
      <c r="D6" s="28"/>
      <c r="E6" s="28"/>
      <c r="F6" s="28"/>
      <c r="G6" s="28"/>
      <c r="H6" s="28"/>
      <c r="I6" s="28"/>
      <c r="J6" s="28"/>
      <c r="K6" s="28"/>
    </row>
    <row r="7" spans="1:11" ht="31" x14ac:dyDescent="0.35">
      <c r="A7" s="41" t="s">
        <v>392</v>
      </c>
      <c r="B7" s="28"/>
      <c r="C7" s="28"/>
      <c r="D7" s="28"/>
      <c r="E7" s="28"/>
      <c r="F7" s="28"/>
      <c r="G7" s="28"/>
      <c r="H7" s="28"/>
      <c r="I7" s="28"/>
      <c r="J7" s="28"/>
      <c r="K7" s="28"/>
    </row>
    <row r="8" spans="1:11" ht="62" x14ac:dyDescent="0.35">
      <c r="A8" s="41" t="s">
        <v>397</v>
      </c>
      <c r="B8" s="28"/>
      <c r="C8" s="28"/>
      <c r="D8" s="28"/>
      <c r="E8" s="28"/>
      <c r="F8" s="28"/>
      <c r="G8" s="28"/>
      <c r="H8" s="28"/>
      <c r="I8" s="28"/>
      <c r="J8" s="28"/>
      <c r="K8" s="28"/>
    </row>
    <row r="9" spans="1:11" x14ac:dyDescent="0.35">
      <c r="A9" s="44"/>
      <c r="B9" s="28"/>
      <c r="C9" s="28"/>
      <c r="D9" s="28"/>
      <c r="E9" s="28"/>
      <c r="F9" s="28"/>
      <c r="G9" s="28"/>
      <c r="H9" s="28"/>
      <c r="I9" s="28"/>
      <c r="J9" s="28"/>
      <c r="K9" s="28"/>
    </row>
    <row r="10" spans="1:11" ht="76.5" customHeight="1" x14ac:dyDescent="0.35">
      <c r="A10" s="43" t="s">
        <v>398</v>
      </c>
      <c r="B10" s="28"/>
      <c r="C10" s="28"/>
      <c r="D10" s="28"/>
      <c r="E10" s="28"/>
      <c r="F10" s="28"/>
      <c r="G10" s="28"/>
      <c r="H10" s="28"/>
      <c r="I10" s="28"/>
      <c r="J10" s="28"/>
      <c r="K10" s="28"/>
    </row>
    <row r="11" spans="1:11" x14ac:dyDescent="0.35">
      <c r="A11" s="44"/>
      <c r="B11" s="28"/>
      <c r="C11" s="28"/>
      <c r="D11" s="28"/>
      <c r="E11" s="28"/>
      <c r="F11" s="28"/>
      <c r="G11" s="28"/>
      <c r="H11" s="28"/>
      <c r="I11" s="28"/>
      <c r="J11" s="28"/>
      <c r="K11" s="28"/>
    </row>
    <row r="12" spans="1:11" ht="63.75" customHeight="1" x14ac:dyDescent="0.35">
      <c r="A12" s="45"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122</v>
      </c>
    </row>
    <row r="19" spans="1:11" ht="15.5" x14ac:dyDescent="0.35">
      <c r="A19" s="7" t="s">
        <v>9</v>
      </c>
      <c r="B19" s="9">
        <f>IFERROR(INDEX('LA Allocations'!B2:B154,MATCH('Spend return'!B18,'LA Allocations'!A2:A154,0)),"")</f>
        <v>1095342</v>
      </c>
    </row>
    <row r="22" spans="1:11" ht="15.5" x14ac:dyDescent="0.35">
      <c r="A22" s="4" t="s">
        <v>10</v>
      </c>
    </row>
    <row r="23" spans="1:11" ht="15.5" x14ac:dyDescent="0.35">
      <c r="A23" s="6" t="s">
        <v>7</v>
      </c>
      <c r="B23" s="6" t="s">
        <v>383</v>
      </c>
    </row>
    <row r="24" spans="1:11" ht="15.5" x14ac:dyDescent="0.35">
      <c r="A24" s="7" t="s">
        <v>11</v>
      </c>
      <c r="B24" s="10" t="s">
        <v>400</v>
      </c>
    </row>
    <row r="25" spans="1:11" ht="15.5" x14ac:dyDescent="0.35">
      <c r="A25" s="7" t="s">
        <v>12</v>
      </c>
      <c r="B25" s="11" t="s">
        <v>401</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185</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v>156000</v>
      </c>
      <c r="C42" s="40" t="str">
        <f>IF(AND(B42&gt;0,B35="No - we are not targeting this area"),"Warning: local authority has reported spend in area that they are not targeting.","")</f>
        <v/>
      </c>
    </row>
    <row r="43" spans="1:3" ht="15.5" x14ac:dyDescent="0.35">
      <c r="A43" s="7" t="s">
        <v>16</v>
      </c>
      <c r="B43" s="16">
        <v>689342</v>
      </c>
      <c r="C43" s="40" t="str">
        <f>IF(AND(B43&gt;0,B36="No - we are not targeting this area"),"Warning: local authority has reported spend in area that they are not targeting.","")</f>
        <v/>
      </c>
    </row>
    <row r="44" spans="1:3" ht="15.5" x14ac:dyDescent="0.35">
      <c r="A44" s="7" t="s">
        <v>192</v>
      </c>
      <c r="B44" s="16">
        <v>250000</v>
      </c>
      <c r="C44" s="40" t="str">
        <f>IF(AND(B44&gt;0,B37="No - we are not targeting this area"),"Warning: local authority has reported spend in area that they are not targeting.","")</f>
        <v/>
      </c>
    </row>
    <row r="45" spans="1:3" ht="15.5" x14ac:dyDescent="0.35">
      <c r="A45" s="17" t="s">
        <v>15</v>
      </c>
      <c r="B45" s="9">
        <f>IFERROR(SUM(B42:B44),"")</f>
        <v>1095342</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19" workbookViewId="0">
      <selection activeCell="A23" sqref="A23"/>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2" t="s">
        <v>385</v>
      </c>
      <c r="B4" s="28"/>
      <c r="C4" s="28"/>
      <c r="D4" s="28"/>
      <c r="E4" s="28"/>
      <c r="F4" s="28"/>
      <c r="G4" s="28"/>
      <c r="H4" s="28"/>
      <c r="I4" s="28"/>
      <c r="J4" s="28"/>
      <c r="K4" s="28"/>
      <c r="L4" s="28"/>
      <c r="M4" s="28"/>
      <c r="N4" s="28"/>
      <c r="O4" s="28"/>
      <c r="P4" s="28"/>
    </row>
    <row r="5" spans="1:16" x14ac:dyDescent="0.35">
      <c r="A5" s="44"/>
      <c r="B5" s="28"/>
      <c r="C5" s="28"/>
      <c r="D5" s="28"/>
      <c r="E5" s="28"/>
      <c r="F5" s="28"/>
      <c r="G5" s="28"/>
      <c r="H5" s="28"/>
      <c r="I5" s="28"/>
      <c r="J5" s="28"/>
      <c r="K5" s="28"/>
      <c r="L5" s="28"/>
      <c r="M5" s="28"/>
      <c r="N5" s="28"/>
      <c r="O5" s="28"/>
      <c r="P5" s="28"/>
    </row>
    <row r="6" spans="1:16" ht="15.5" x14ac:dyDescent="0.35">
      <c r="A6" s="43" t="s">
        <v>377</v>
      </c>
      <c r="B6" s="28"/>
      <c r="C6" s="28"/>
      <c r="D6" s="28"/>
      <c r="E6" s="28"/>
      <c r="F6" s="28"/>
      <c r="G6" s="28"/>
      <c r="H6" s="28"/>
      <c r="I6" s="28"/>
      <c r="J6" s="28"/>
      <c r="K6" s="28"/>
      <c r="L6" s="28"/>
      <c r="M6" s="28"/>
      <c r="N6" s="28"/>
      <c r="O6" s="28"/>
      <c r="P6" s="28"/>
    </row>
    <row r="7" spans="1:16" x14ac:dyDescent="0.35">
      <c r="A7" s="44"/>
      <c r="B7" s="28"/>
      <c r="C7" s="28"/>
      <c r="D7" s="28"/>
      <c r="E7" s="28"/>
      <c r="F7" s="28"/>
      <c r="G7" s="28"/>
      <c r="H7" s="28"/>
      <c r="I7" s="28"/>
      <c r="J7" s="28"/>
      <c r="K7" s="28"/>
      <c r="L7" s="28"/>
      <c r="M7" s="28"/>
      <c r="N7" s="28"/>
      <c r="O7" s="28"/>
      <c r="P7" s="28"/>
    </row>
    <row r="8" spans="1:16" ht="31" x14ac:dyDescent="0.35">
      <c r="A8" s="43" t="s">
        <v>17</v>
      </c>
      <c r="B8" s="28"/>
      <c r="C8" s="28"/>
      <c r="D8" s="28"/>
      <c r="E8" s="28"/>
      <c r="F8" s="28"/>
      <c r="G8" s="28"/>
      <c r="H8" s="28"/>
      <c r="I8" s="28"/>
      <c r="J8" s="28"/>
      <c r="K8" s="28"/>
      <c r="L8" s="28"/>
      <c r="M8" s="28"/>
      <c r="N8" s="28"/>
      <c r="O8" s="28"/>
      <c r="P8" s="28"/>
    </row>
    <row r="9" spans="1:16" x14ac:dyDescent="0.35">
      <c r="A9" s="44"/>
      <c r="B9" s="28"/>
      <c r="C9" s="28"/>
      <c r="D9" s="28"/>
      <c r="E9" s="28"/>
      <c r="F9" s="28"/>
      <c r="G9" s="28"/>
      <c r="H9" s="28"/>
      <c r="I9" s="28"/>
      <c r="J9" s="28"/>
      <c r="K9" s="28"/>
      <c r="L9" s="28"/>
      <c r="M9" s="28"/>
      <c r="N9" s="28"/>
      <c r="O9" s="28"/>
      <c r="P9" s="28"/>
    </row>
    <row r="10" spans="1:16" ht="31" x14ac:dyDescent="0.35">
      <c r="A10" s="43"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402</v>
      </c>
    </row>
    <row r="22" spans="1:16" ht="15.5" x14ac:dyDescent="0.35">
      <c r="A22" s="4" t="s">
        <v>188</v>
      </c>
    </row>
    <row r="23" spans="1:16" ht="360" customHeight="1" x14ac:dyDescent="0.35">
      <c r="A23" s="21" t="s">
        <v>403</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Redcar and Cleveland</v>
      </c>
      <c r="C5" t="str">
        <f>IF(ISBLANK('Spend return'!B18),"BLANK",INDEX('LA Allocations'!$C$2:$C$154,MATCH('Spend return'!B18,'LA Allocations'!$A$2:$A$154,0)))</f>
        <v>E06000003</v>
      </c>
      <c r="D5">
        <f>IF(ISBLANK('Spend return'!B19),"BLANK",'Spend return'!B19)</f>
        <v>1095342</v>
      </c>
      <c r="E5" t="str">
        <f>IF(ISBLANK('Spend return'!B24),"BLANK",'Spend return'!B24)</f>
        <v>Patrick Rice</v>
      </c>
      <c r="F5" t="str">
        <f>IF(ISBLANK('Spend return'!B25),"BLANK",'Spend return'!B25)</f>
        <v>patrick.rice@redcar-cleveland.gov.uk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156000</v>
      </c>
      <c r="L5">
        <f>IF(ISBLANK('Spend return'!B43),"BLANK",'Spend return'!B43)</f>
        <v>689342</v>
      </c>
      <c r="M5">
        <f>IF(ISBLANK('Spend return'!B44),"BLANK",'Spend return'!B44)</f>
        <v>250000</v>
      </c>
      <c r="N5">
        <f>IF(ISBLANK('Spend return'!B45),"BLANK",'Spend return'!B45)</f>
        <v>1095342</v>
      </c>
      <c r="O5" t="str">
        <f>IF(ISBLANK('Qualitative report'!A19),"BLANK",'Qualitative report'!A19)</f>
        <v>The funding will be used for a variety of initiatives: (a) All across Adult Social Care in Redcar &amp; Cleveland, we are struggling to recruit staff, from social workers, to occupational therapists to reablement workers. The funding will be used to pay overtime and to recruit agency staff to ensure delays to service delivery and waiting lists are minimised. (b) We also have an issue with domiciliary care capacity in our borough. The funding will be used to pay an enhancement to our domiciliary care hourly rate over the winter period, helping to boost capacity in the domiciliary care market. (c) The funding will pay for an online recruitment hub to support workers to gain access to employment in our care sector, this will supplement the recruitment drive that is already underway between the Council and its partners. (d) The funding will help pay for a small number of additional temporary roles within Adult Social Care boosting capacity.</v>
      </c>
      <c r="P5" t="str">
        <f>IF(ISBLANK('Qualitative report'!A23),"BLANK",'Qualitative report'!A23)</f>
        <v>The online recruitment portal and the enhancement to our domiciliary care rate should have a significant impact on supporting the NHS Winter Plan. In Redcar &amp; Cleveland our primary issue that impacts on hospital discharge is domiciliary care capacity, the situation has improved of late but the winter period when there is increased discharge demand and a greater range of seasonal jobs for care workers to gain employment in, means capacity is always an issue. The proposed schemes of an enhanced hourly rate and recruitment portal should have a major impact on ensuring their is sufficient capacity to support discharge and maintain patient flow from our acute hospital over the critical winter period. The second key element of our plan is to boost capacity within our workforce, through some new temporary posts in critical areas and through the payment of overtime and employment of agency staff. These measures should help ensure we have enough capacity to deal promptly with supporting patient flow out of the acute hospital. For example, overtime will be used to boost the capacity in our Recovery &amp; Independence Team which provides the reablement service for those patients leaving hospital on Pathway 1. By boosting capacity we should minimise hospital discharge delays.</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3.xml><?xml version="1.0" encoding="utf-8"?>
<ds:datastoreItem xmlns:ds="http://schemas.openxmlformats.org/officeDocument/2006/customXml" ds:itemID="{DB543229-4E1C-4695-BAEB-D1FEFD36F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2023-09-26T12:21:18Z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