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66925"/>
  <xr:revisionPtr revIDLastSave="0" documentId="13_ncr:1_{6C243007-CE57-4ADB-8C77-30BDAE28D1DE}" xr6:coauthVersionLast="36" xr6:coauthVersionMax="36" xr10:uidLastSave="{00000000-0000-0000-0000-000000000000}"/>
  <bookViews>
    <workbookView xWindow="0" yWindow="0" windowWidth="20496" windowHeight="7008"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<sst xmlns="http://schemas.openxmlformats.org/spreadsheetml/2006/main" count="428" uniqueCount="404">
  <si>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</si>
  <si>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</si>
  <si>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</si>
  <si>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</si>
  <si>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</si>
  <si>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</si>
  <si>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</si>
  <si>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</si>
  <si>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</si>
  <si>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</si>
  <si>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</si>
  <si>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</si>
  <si>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</si>
  <si>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</si>
  <si>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</si>
  <si>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</si>
  <si>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</si>
  <si>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</si>
  <si>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</si>
  <si>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</si>
  <si>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</si>
  <si>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</si>
  <si>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</si>
  <si>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</si>
  <si>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</si>
  <si>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</si>
  <si>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</si>
  <si>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</si>
  <si>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</si>
  <si>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</si>
  <si>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</si>
  <si>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</si>
  <si>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</si>
  <si>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</si>
  <si>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</si>
  <si>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</si>
  <si>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</si>
  <si>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</si>
  <si>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</si>
  <si>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</si>
  <si>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</si>
  <si>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</si>
  <si>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</si>
  <si>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</si>
  <si>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</si>
  <si>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</si>
  <si>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</si>
  <si>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</si>
  <si>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</si>
  <si>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</si>
  <si>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</si>
  <si>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</si>
  <si>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</si>
  <si>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</si>
  <si>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</si>
  <si>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</si>
  <si>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</si>
  <si>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</si>
  <si>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</si>
  <si>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</si>
  <si>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</si>
  <si>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</si>
  <si>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</si>
  <si>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</si>
  <si>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</si>
  <si>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</si>
  <si>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</si>
  <si>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</si>
  <si>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</si>
  <si>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</si>
  <si>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</si>
  <si>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</si>
  <si>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</si>
  <si>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</si>
  <si>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</si>
  <si>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</si>
  <si>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</si>
  <si>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</si>
  <si>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</si>
  <si>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</si>
  <si>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</si>
  <si>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</si>
  <si>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</si>
  <si>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</si>
  <si>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</si>
  <si>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</si>
  <si>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</si>
  <si>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</si>
  <si>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</si>
  <si>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</si>
  <si>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</si>
  <si>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</si>
  <si>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</si>
  <si>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</si>
  <si>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</si>
  <si>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</si>
  <si>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</si>
  <si>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</si>
  <si>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</si>
  <si>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</si>
  <si>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</si>
  <si>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</si>
  <si>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</si>
  <si>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</si>
  <si>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</si>
  <si>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</si>
  <si>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</si>
  <si>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</si>
  <si>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</si>
  <si>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</si>
  <si>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</si>
  <si>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</si>
  <si>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</si>
  <si>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</si>
  <si>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</si>
  <si>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</si>
  <si>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</si>
  <si>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</si>
  <si>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</si>
  <si>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</si>
  <si>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</si>
  <si>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</si>
  <si>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</si>
  <si>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</si>
  <si>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</si>
  <si>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</si>
  <si>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</si>
  <si>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</si>
  <si>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</si>
  <si>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</si>
  <si>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</si>
  <si>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</si>
  <si>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</si>
  <si>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</si>
  <si>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</si>
  <si>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</si>
  <si>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</si>
  <si>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</si>
  <si>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</si>
  <si>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</si>
  <si>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</si>
  <si>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</si>
  <si>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</si>
  <si>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</si>
  <si>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</si>
  <si>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</si>
  <si>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</si>
  <si>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</si>
  <si>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</si>
  <si>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</si>
  <si>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</si>
  <si>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</si>
  <si>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</si>
  <si>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</si>
  <si>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</si>
  <si>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</si>
  <si>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</si>
  <si>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</si>
  <si>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</si>
  <si>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</si>
  <si>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</si>
  <si>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</si>
  <si>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</si>
  <si>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</si>
  <si>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</si>
  <si>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</si>
  <si>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</si>
  <si>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</si>
  <si>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</si>
  <si>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</si>
  <si>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</si>
  <si>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</si>
  <si>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</si>
  <si>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</si>
  <si>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</si>
  <si>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</si>
  <si>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</si>
  <si>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</si>
  <si>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</si>
  <si>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</si>
  <si>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</si>
  <si>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</si>
  <si>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</si>
  <si>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</si>
  <si>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</si>
  <si>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</si>
  <si>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</si>
  <si>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</si>
  <si>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</si>
  <si>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</si>
  <si>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</si>
  <si>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</si>
  <si>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</si>
  <si>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</si>
  <si>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</si>
  <si>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</si>
  <si>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</si>
  <si>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</si>
  <si>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</si>
  <si>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</si>
  <si>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</si>
  <si>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</si>
  <si>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</si>
  <si>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</si>
  <si>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</si>
  <si>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</si>
  <si>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</si>
  <si>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</si>
  <si>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</si>
  <si>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</si>
  <si>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</si>
  <si>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</si>
  <si>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</si>
  <si>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</si>
  <si>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</si>
  <si>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</si>
  <si>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</si>
  <si>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</si>
  <si>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</si>
  <si>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</si>
  <si>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</si>
  <si>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</si>
  <si>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</si>
  <si>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</si>
  <si>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</si>
  <si>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</si>
  <si>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</si>
  <si>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</si>
  <si>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</si>
  <si>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</si>
  <si>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</si>
  <si>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</si>
  <si>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</si>
  <si>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</si>
  <si>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</si>
  <si>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</si>
  <si>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</si>
  <si>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</si>
  <si>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</si>
  <si>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</si>
  <si>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</si>
  <si>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</si>
  <si>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</si>
  <si>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</si>
  <si>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</si>
  <si>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</si>
  <si>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</si>
  <si>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</si>
  <si>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</si>
  <si>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</si>
  <si>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</si>
  <si>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</si>
  <si>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</si>
  <si>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</si>
  <si>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</si>
  <si>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</si>
  <si>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</si>
  <si>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</si>
  <si>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</si>
  <si>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</si>
  <si>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</si>
  <si>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</si>
  <si>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</si>
  <si>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</si>
  <si>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</si>
  <si>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</si>
  <si>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</si>
  <si>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</si>
  <si>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</si>
  <si>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</si>
  <si>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</si>
  <si>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</si>
  <si>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</si>
  <si>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</si>
  <si>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</si>
  <si>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</si>
  <si>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</si>
  <si>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</si>
  <si>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</si>
  <si>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</si>
  <si>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</si>
  <si>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</si>
  <si>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</si>
  <si>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</si>
  <si>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</si>
  <si>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</si>
  <si>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</si>
  <si>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</si>
  <si>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</si>
  <si>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</si>
  <si>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</si>
  <si>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</si>
  <si>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</si>
  <si>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</si>
  <si>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</si>
  <si>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</si>
  <si>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</si>
  <si>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</si>
  <si>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</si>
  <si>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</si>
  <si>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</si>
  <si>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</si>
  <si>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</si>
  <si>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</si>
  <si>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</si>
  <si>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</si>
  <si>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</si>
  <si>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</si>
  <si>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</si>
  <si>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</si>
  <si>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</si>
  <si>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</si>
  <si>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</si>
  <si>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</si>
  <si>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</si>
  <si>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</si>
  <si>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</si>
  <si>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</si>
  <si>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</si>
  <si>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</si>
  <si>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</si>
  <si>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</si>
  <si>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</si>
  <si>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</si>
  <si>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</si>
  <si>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</si>
  <si>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</si>
  <si>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</si>
  <si>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</si>
  <si>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</si>
  <si>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</si>
  <si>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</si>
  <si>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</si>
  <si>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</si>
  <si>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</si>
  <si>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</si>
  <si>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</si>
  <si>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</si>
  <si>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</si>
  <si>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</si>
  <si>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</si>
  <si>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</si>
  <si>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</si>
  <si>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</si>
  <si>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</si>
  <si>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</si>
  <si>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</si>
  <si>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</si>
  <si>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</si>
  <si>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</si>
  <si>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</si>
  <si>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</si>
  <si>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</si>
  <si>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</si>
  <si>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</si>
  <si>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</si>
  <si>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</si>
  <si>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</si>
  <si>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</si>
  <si>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</si>
  <si>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</si>
  <si>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</si>
  <si>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</si>
  <si>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</si>
  <si>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</si>
  <si>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</si>
  <si>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</si>
  <si>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</si>
  <si>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</si>
  <si>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</si>
  <si>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</si>
  <si>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</si>
  <si>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</si>
  <si>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</si>
  <si>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</si>
  <si>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</si>
  <si>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</si>
  <si>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</si>
  <si>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</si>
  <si>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</si>
  <si>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</si>
  <si>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</si>
  <si>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</si>
  <si>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</si>
  <si>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</si>
  <si>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</si>
  <si>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</si>
  <si>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</si>
  <si>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</si>
  <si>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</si>
  <si>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</si>
  <si>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</si>
  <si>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</si>
  <si>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</si>
  <si>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</si>
  <si>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</si>
  <si>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</si>
  <si>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</si>
  <si>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</si>
  <si>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</si>
  <si>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Kate Phillips</t>
  </si>
  <si>
    <t>kate.phillip@stoke.gov.uk</t>
  </si>
  <si>
    <t xml:space="preserve">Overview
Demand for out of hospital, community-based and home care services which support the home first principals and strengths-based practice have been developed such that the balance shifts from bed based more to home based care and the use of community assets and resilient communities, with appropriate changes reflected in allocation of resources
As described in our capacity plan we continue to work as an integrated and aligned system to ensure we have the right models of care and sufficient capacity in the community to enable a good flow of patients out of hospital and into appropriate forms of care in the community as quickly and safely as possible. 
Older People’s Nursing Care
Although we would expect to increase our use of extra care housing and continue to support more people to live independently at home for some people who require long term nursing care we are finding it increasingly difficult to source a bed at the rate we set originally following the Fair Cost of Care exercise. 
Average prices that are being seen in the first half of the year for new placements are in excess of £1100 per week plus FNC compared to a fee set at £900 per week. As such we intend to utilise part of the additional funding in relation to Older People's nursing beds and rates paid to providers.
There are also 170 new nursing beds coming on stream Autumn 2023 and 30 beds potentially available that have been mothballed for some time which provides have an opportunity to block book some of these beds with the providers, working in partnership the ICB.
Long Term Community Care
While the home care market has been increased in order to address lengthy waiting times and delays to hospital discharge and the large numbers of people waiting for long term home care support we are conscious of additional demand over winter linked to surge and are considering reviewing rates paid to Direct Payment recipients who employ Personal Assistants; for every hour of home care delivered in this way we will save potentially £5 per hour when compared with commissioned home care rates,
Working Age Adults Markets
The other area of pressure relating to fees we identified in our Capacity Plan was across the WAA market which is becoming increasingly fragile and a number of providers in the residential sector are serving notice on placements. 
We have launched a Cost of Care exercise with both Residential and Supported Living providers with the aim of sustaining capacity where needed, working with providers to review their business models in order to growing additional capacity to support step down where appropriate to a Supported Living option.
We will make recommendations following analysis of the Cost of Care outcomes on any in year increases to fees and hourly rates as well as considering the recurring impact as part of our annual fee setting process for 24/25. </t>
  </si>
  <si>
    <t xml:space="preserve">We are drawing on the lessons learned from winter 2022/23 to ensure we maintain an agile and responsive approach and continue to work collaboratively with our health partners and other key stakeholders including the VCSE to make best use of resources across the system and in particular the available capacity relating to social care.
Surge and winter planning is taking into account the anticipated growth/demand for acute hospital beds and the resources needed in social care and the community to support.
Protecting and Maintaining Capacity
We have strengthened our approach in hospital and the community with additional investment through the Better Care Fund to delay/defer/reduce the need for formal support thus protecting the capacity we have. 
These include:
•	Increasing support embedded in hospital wards by increasing and enhancing the Hospital Discharge service to improve system flow, support and experience
•	Increasing the range of Technology Enabled Equipment (TEC) to facilitate timely discharge and support people to remain/return home to facilitate same day discharge for 'at risk' people who live alone. 
•	Establishing 15 Community Lounges as part of the Communities Together Strategy with Locality Connectors to listen to what people need and provide place-based, person centred support and to help stop care needs escalating
As a system we have through our Winter Planning acknowledged the need to have the right resources and are working collectively to ensure continued throughput and flow out of hospital and even more importantly preventing the need for admission. 
It is important that we continue to work with Care Providers and in particular care homes to manage safe discharges and support them to manage outbreaks and reduce the risk for hospital admissions, especially if there is a surge in infectious diseases.
Market Resilience and Capacity
In addition to the additional long term bed capacity funded through MSIF we have identified BCF monies to develop a new approach to intermediate care, to extend the range of ‘step-down’ care to help people move from hospital into more appropriate settings for their needs, with the right wrap-around support for their rehabilitation and social care led reablement.
Alongside this we will ensure current capacity is maintained through commissioned home care supplemented by planned growth in the personal assistant market to support discharge processes, including further development of the use of ‘micro providers’ through Community Catalyst to deliver non-regulated activities which will continue to free up capacity in Home Care to ensure waiting lists for the service remain manageable.
We also have a contingency reserve should interim “step down” residential beds be needed to support hospital discharge and can spot purchase beds, although we believe that we should have sufficient home care capacity in the market to respond to winter surge.
a)	Conclusions
We have learned from the extreme pressures we have operated under during the last few years and have confidence in our business continuity plans and mitigations in place to manage risk, we recognise we need to maintain an agile approach to respond to the challenges winter surge can present.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</si>
</sst>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10" sqref="A10"/>
    </sheetView>
  </sheetViews>
  <sheetFormatPr defaultRowHeight="14.4" x14ac:dyDescent="0.3"/>
  <cols>
    <col min="1" max="1" width="120.6640625" style="32" customWidth="1"/>
    <col min="2" max="2" width="0" style="32" hidden="1" customWidth="1"/>
    <col min="3" max="3" width="41.33203125" style="32" customWidth="1"/>
    <col min="4" max="39" width="9.33203125" style="32"/>
    <col min="40" max="64" width="9.33203125" style="1"/>
  </cols>
  <sheetData>
    <row r="1" spans="1:39" s="2" customFormat="1" ht="15.6" x14ac:dyDescent="0.3">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
      <c r="A2" s="28"/>
      <c r="C2" s="28"/>
      <c r="D2" s="28"/>
      <c r="E2" s="28"/>
      <c r="F2" s="28"/>
      <c r="G2" s="28"/>
      <c r="H2" s="28"/>
      <c r="I2" s="28"/>
      <c r="J2" s="28"/>
      <c r="K2" s="28"/>
      <c r="L2" s="28"/>
      <c r="M2" s="28"/>
    </row>
    <row r="3" spans="1:39" ht="15.6" x14ac:dyDescent="0.3">
      <c r="A3" s="33" t="s">
        <v>0</v>
      </c>
      <c r="C3" s="28"/>
      <c r="D3" s="28"/>
      <c r="E3" s="28"/>
      <c r="F3" s="28"/>
      <c r="G3" s="28"/>
      <c r="H3" s="28"/>
      <c r="I3" s="28"/>
      <c r="J3" s="28"/>
      <c r="K3" s="28"/>
      <c r="L3" s="28"/>
      <c r="M3" s="28"/>
    </row>
    <row r="4" spans="1:39" x14ac:dyDescent="0.3">
      <c r="C4" s="28"/>
      <c r="D4" s="28"/>
      <c r="E4" s="28"/>
      <c r="F4" s="28"/>
      <c r="G4" s="28"/>
      <c r="H4" s="28"/>
      <c r="I4" s="28"/>
      <c r="J4" s="28"/>
      <c r="K4" s="28"/>
      <c r="L4" s="28"/>
      <c r="M4" s="28"/>
    </row>
    <row r="5" spans="1:39" ht="76.5" customHeight="1" x14ac:dyDescent="0.3">
      <c r="A5" s="48" t="s">
        <v>384</v>
      </c>
      <c r="C5" s="28"/>
      <c r="D5" s="28"/>
      <c r="E5" s="28"/>
      <c r="F5" s="28"/>
      <c r="G5" s="28"/>
      <c r="H5" s="28"/>
      <c r="I5" s="28"/>
      <c r="J5" s="28"/>
      <c r="K5" s="28"/>
      <c r="L5" s="28"/>
      <c r="M5" s="28"/>
    </row>
    <row r="6" spans="1:39" ht="15.6" x14ac:dyDescent="0.3">
      <c r="A6" s="29" t="s">
        <v>379</v>
      </c>
      <c r="C6" s="28"/>
      <c r="D6" s="28"/>
      <c r="E6" s="28"/>
      <c r="F6" s="28"/>
      <c r="G6" s="28"/>
      <c r="H6" s="28"/>
      <c r="I6" s="28"/>
      <c r="J6" s="28"/>
      <c r="K6" s="28"/>
      <c r="L6" s="28"/>
      <c r="M6" s="28"/>
    </row>
    <row r="7" spans="1:39" x14ac:dyDescent="0.3">
      <c r="A7" s="34"/>
      <c r="C7" s="28"/>
      <c r="D7" s="28"/>
      <c r="E7" s="28"/>
      <c r="F7" s="28"/>
      <c r="G7" s="28"/>
      <c r="H7" s="28"/>
      <c r="I7" s="28"/>
      <c r="J7" s="28"/>
      <c r="K7" s="28"/>
      <c r="L7" s="28"/>
      <c r="M7" s="28"/>
    </row>
    <row r="8" spans="1:39" ht="46.5" customHeight="1" x14ac:dyDescent="0.3">
      <c r="A8" s="49" t="s">
        <v>399</v>
      </c>
      <c r="C8" s="28"/>
      <c r="D8" s="28"/>
      <c r="E8" s="28"/>
      <c r="F8" s="28"/>
      <c r="G8" s="28"/>
      <c r="H8" s="28"/>
      <c r="I8" s="28"/>
      <c r="J8" s="28"/>
      <c r="K8" s="28"/>
      <c r="L8" s="28"/>
      <c r="M8" s="28"/>
    </row>
    <row r="9" spans="1:39" x14ac:dyDescent="0.3">
      <c r="A9" s="50"/>
      <c r="C9" s="28"/>
      <c r="D9" s="28"/>
      <c r="E9" s="28"/>
      <c r="F9" s="28"/>
      <c r="G9" s="28"/>
      <c r="H9" s="28"/>
      <c r="I9" s="28"/>
      <c r="J9" s="28"/>
      <c r="K9" s="28"/>
      <c r="L9" s="28"/>
      <c r="M9" s="28"/>
    </row>
    <row r="10" spans="1:39" ht="46.5" customHeight="1" x14ac:dyDescent="0.3">
      <c r="A10" s="49" t="s">
        <v>393</v>
      </c>
      <c r="C10" s="28"/>
      <c r="D10" s="28"/>
      <c r="E10" s="28"/>
      <c r="F10" s="28"/>
      <c r="G10" s="28"/>
      <c r="H10" s="28"/>
      <c r="I10" s="28"/>
      <c r="J10" s="28"/>
      <c r="K10" s="28"/>
      <c r="L10" s="28"/>
      <c r="M10" s="28"/>
    </row>
    <row r="11" spans="1:39" x14ac:dyDescent="0.3">
      <c r="A11" s="50"/>
      <c r="C11" s="28"/>
      <c r="D11" s="28"/>
      <c r="E11" s="28"/>
      <c r="F11" s="28"/>
      <c r="G11" s="28"/>
      <c r="H11" s="28"/>
      <c r="I11" s="28"/>
      <c r="J11" s="28"/>
      <c r="K11" s="28"/>
      <c r="L11" s="28"/>
      <c r="M11" s="28"/>
    </row>
    <row r="12" spans="1:39" ht="92.25" customHeight="1" x14ac:dyDescent="0.3">
      <c r="A12" s="49" t="s">
        <v>386</v>
      </c>
      <c r="C12" s="28"/>
      <c r="D12" s="28"/>
      <c r="E12" s="28"/>
      <c r="F12" s="28"/>
      <c r="G12" s="28"/>
      <c r="H12" s="28"/>
      <c r="I12" s="28"/>
      <c r="J12" s="28"/>
      <c r="K12" s="28"/>
      <c r="L12" s="28"/>
      <c r="M12" s="28"/>
    </row>
    <row r="13" spans="1:39" x14ac:dyDescent="0.3">
      <c r="A13" s="50"/>
      <c r="C13" s="28"/>
      <c r="D13" s="28"/>
      <c r="E13" s="28"/>
      <c r="F13" s="28"/>
      <c r="G13" s="28"/>
      <c r="H13" s="28"/>
      <c r="I13" s="28"/>
      <c r="J13" s="28"/>
      <c r="K13" s="28"/>
      <c r="L13" s="28"/>
      <c r="M13" s="28"/>
    </row>
    <row r="14" spans="1:39" ht="15.6" x14ac:dyDescent="0.3">
      <c r="A14" s="52" t="s">
        <v>380</v>
      </c>
      <c r="C14" s="28"/>
      <c r="D14" s="28"/>
      <c r="E14" s="28"/>
      <c r="F14" s="28"/>
      <c r="G14" s="28"/>
      <c r="H14" s="28"/>
      <c r="I14" s="28"/>
      <c r="J14" s="28"/>
      <c r="K14" s="28"/>
      <c r="L14" s="28"/>
      <c r="M14" s="28"/>
    </row>
    <row r="15" spans="1:39" ht="61.5" customHeight="1" x14ac:dyDescent="0.3">
      <c r="A15" s="51" t="s">
        <v>1</v>
      </c>
      <c r="C15" s="28"/>
      <c r="D15" s="28"/>
      <c r="E15" s="28"/>
      <c r="F15" s="28"/>
      <c r="G15" s="28"/>
      <c r="H15" s="28"/>
      <c r="I15" s="28"/>
      <c r="J15" s="28"/>
      <c r="K15" s="28"/>
      <c r="L15" s="28"/>
      <c r="M15" s="28"/>
    </row>
    <row r="16" spans="1:39" x14ac:dyDescent="0.3">
      <c r="A16" s="28"/>
      <c r="C16" s="28"/>
      <c r="D16" s="28"/>
      <c r="E16" s="28"/>
      <c r="F16" s="28"/>
      <c r="G16" s="28"/>
      <c r="H16" s="28"/>
      <c r="I16" s="28"/>
      <c r="J16" s="28"/>
      <c r="K16" s="28"/>
      <c r="L16" s="28"/>
      <c r="M16" s="28"/>
    </row>
    <row r="17" spans="1:13" x14ac:dyDescent="0.3">
      <c r="A17" s="28"/>
      <c r="C17" s="28"/>
      <c r="D17" s="28"/>
      <c r="E17" s="28"/>
      <c r="F17" s="28"/>
      <c r="G17" s="28"/>
      <c r="H17" s="28"/>
      <c r="I17" s="28"/>
      <c r="J17" s="28"/>
      <c r="K17" s="28"/>
      <c r="L17" s="28"/>
      <c r="M17" s="28"/>
    </row>
    <row r="18" spans="1:13" x14ac:dyDescent="0.3">
      <c r="A18" s="28"/>
      <c r="C18" s="28"/>
      <c r="D18" s="28"/>
      <c r="E18" s="28"/>
      <c r="F18" s="28"/>
      <c r="G18" s="28"/>
      <c r="H18" s="28"/>
      <c r="I18" s="28"/>
      <c r="J18" s="28"/>
      <c r="K18" s="28"/>
      <c r="L18" s="28"/>
      <c r="M18" s="28"/>
    </row>
    <row r="19" spans="1:13" ht="15.6" x14ac:dyDescent="0.3">
      <c r="A19" s="33" t="s">
        <v>2</v>
      </c>
      <c r="C19" s="33" t="s">
        <v>3</v>
      </c>
    </row>
    <row r="20" spans="1:13" ht="15.6" x14ac:dyDescent="0.3">
      <c r="A20" s="33" t="s">
        <v>381</v>
      </c>
    </row>
    <row r="21" spans="1:13" ht="15.6" x14ac:dyDescent="0.3">
      <c r="A21" s="35" t="s">
        <v>175</v>
      </c>
      <c r="B21" s="36">
        <f>IF('Spend return'!B18="",0,1)</f>
        <v>1</v>
      </c>
      <c r="C21" s="37" t="str">
        <f t="shared" ref="C21:C26" si="0">IF(B21=1,"Yes","No")</f>
        <v>Yes</v>
      </c>
    </row>
    <row r="22" spans="1:13" ht="15.6" x14ac:dyDescent="0.3">
      <c r="A22" s="38" t="s">
        <v>176</v>
      </c>
      <c r="B22" s="39">
        <f>IF(ISBLANK('Spend return'!B24),0,1)*IF(ISNUMBER(SEARCH("@",'Spend return'!B25)),1,0)</f>
        <v>1</v>
      </c>
      <c r="C22" s="40" t="str">
        <f t="shared" si="0"/>
        <v>Yes</v>
      </c>
    </row>
    <row r="23" spans="1:13" ht="15.6" x14ac:dyDescent="0.3">
      <c r="A23" s="38" t="s">
        <v>178</v>
      </c>
      <c r="B23" s="39">
        <f>IF('Spend return'!B30="Yes - the funding has been allocated in full to adult social care",1,0)</f>
        <v>1</v>
      </c>
      <c r="C23" s="40" t="str">
        <f t="shared" si="0"/>
        <v>Yes</v>
      </c>
    </row>
    <row r="24" spans="1:13" ht="15.6" x14ac:dyDescent="0.3">
      <c r="A24" s="38" t="s">
        <v>179</v>
      </c>
      <c r="B24" s="39">
        <f>IF(OR('Spend return'!B35="Yes - we are targeting this area",'Spend return'!B36="Yes - we are targeting this area",'Spend return'!B37="Yes - we are targeting this area"),1,0)</f>
        <v>1</v>
      </c>
      <c r="C24" s="40" t="str">
        <f t="shared" si="0"/>
        <v>Yes</v>
      </c>
    </row>
    <row r="25" spans="1:13" ht="15.6" x14ac:dyDescent="0.3">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6" x14ac:dyDescent="0.3">
      <c r="A26" s="41" t="s">
        <v>181</v>
      </c>
      <c r="B26" s="42">
        <f>IFERROR(IF(AND('Spend return'!B45&gt;='Spend return'!B19-100,'Spend return'!B45&lt;='Spend return'!B19+100),1,0),0)</f>
        <v>1</v>
      </c>
      <c r="C26" s="43" t="str">
        <f t="shared" si="0"/>
        <v>Yes</v>
      </c>
    </row>
    <row r="27" spans="1:13" ht="15.6" x14ac:dyDescent="0.3">
      <c r="A27" s="33" t="s">
        <v>382</v>
      </c>
    </row>
    <row r="28" spans="1:13" ht="15.6" x14ac:dyDescent="0.3">
      <c r="A28" s="35" t="s">
        <v>182</v>
      </c>
      <c r="B28" s="44">
        <f>IF(ISBLANK('Qualitative report'!A19),0,1)</f>
        <v>1</v>
      </c>
      <c r="C28" s="37" t="str">
        <f>IF(B28=1,"Yes","No")</f>
        <v>Yes</v>
      </c>
    </row>
    <row r="29" spans="1:13" ht="15.6" x14ac:dyDescent="0.3">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36" workbookViewId="0">
      <selection activeCell="A2" sqref="A2"/>
    </sheetView>
  </sheetViews>
  <sheetFormatPr defaultRowHeight="14.4" x14ac:dyDescent="0.3"/>
  <cols>
    <col min="1" max="1" width="120.6640625" style="1" customWidth="1"/>
    <col min="2" max="2" width="62.33203125" style="1" customWidth="1"/>
    <col min="3" max="66" width="9.33203125" style="1"/>
  </cols>
  <sheetData>
    <row r="1" spans="1:11" s="2" customFormat="1" ht="15.6" x14ac:dyDescent="0.3">
      <c r="A1" s="3" t="s">
        <v>389</v>
      </c>
    </row>
    <row r="2" spans="1:11" x14ac:dyDescent="0.3">
      <c r="A2" s="28"/>
      <c r="B2" s="28"/>
      <c r="C2" s="28"/>
      <c r="D2" s="28"/>
      <c r="E2" s="28"/>
      <c r="F2" s="28"/>
      <c r="G2" s="28"/>
      <c r="H2" s="28"/>
      <c r="I2" s="28"/>
      <c r="J2" s="28"/>
      <c r="K2" s="28"/>
    </row>
    <row r="3" spans="1:11" ht="15.6" x14ac:dyDescent="0.3">
      <c r="A3" s="4" t="s">
        <v>394</v>
      </c>
      <c r="B3" s="28"/>
      <c r="C3" s="28"/>
      <c r="D3" s="28"/>
      <c r="E3" s="28"/>
      <c r="F3" s="28"/>
      <c r="G3" s="28"/>
      <c r="H3" s="28"/>
      <c r="I3" s="28"/>
      <c r="J3" s="28"/>
      <c r="K3" s="28"/>
    </row>
    <row r="4" spans="1:11" ht="75.599999999999994" x14ac:dyDescent="0.3">
      <c r="A4" s="48" t="s">
        <v>395</v>
      </c>
      <c r="B4" s="28"/>
      <c r="C4" s="28"/>
      <c r="D4" s="28"/>
      <c r="E4" s="28"/>
      <c r="F4" s="28"/>
      <c r="G4" s="28"/>
      <c r="H4" s="28"/>
      <c r="I4" s="28"/>
      <c r="J4" s="28"/>
      <c r="K4" s="28"/>
    </row>
    <row r="5" spans="1:11" ht="15.6" x14ac:dyDescent="0.3">
      <c r="A5" s="49"/>
      <c r="B5" s="28"/>
      <c r="C5" s="28"/>
      <c r="D5" s="28"/>
      <c r="E5" s="28"/>
      <c r="F5" s="28"/>
      <c r="G5" s="28"/>
      <c r="H5" s="28"/>
      <c r="I5" s="28"/>
      <c r="J5" s="28"/>
      <c r="K5" s="28"/>
    </row>
    <row r="6" spans="1:11" ht="30.6" x14ac:dyDescent="0.3">
      <c r="A6" s="49" t="s">
        <v>396</v>
      </c>
      <c r="B6" s="28"/>
      <c r="C6" s="28"/>
      <c r="D6" s="28"/>
      <c r="E6" s="28"/>
      <c r="F6" s="28"/>
      <c r="G6" s="28"/>
      <c r="H6" s="28"/>
      <c r="I6" s="28"/>
      <c r="J6" s="28"/>
      <c r="K6" s="28"/>
    </row>
    <row r="7" spans="1:11" ht="30.6" x14ac:dyDescent="0.3">
      <c r="A7" s="47" t="s">
        <v>392</v>
      </c>
      <c r="B7" s="28"/>
      <c r="C7" s="28"/>
      <c r="D7" s="28"/>
      <c r="E7" s="28"/>
      <c r="F7" s="28"/>
      <c r="G7" s="28"/>
      <c r="H7" s="28"/>
      <c r="I7" s="28"/>
      <c r="J7" s="28"/>
      <c r="K7" s="28"/>
    </row>
    <row r="8" spans="1:11" ht="60.6" x14ac:dyDescent="0.3">
      <c r="A8" s="47" t="s">
        <v>397</v>
      </c>
      <c r="B8" s="28"/>
      <c r="C8" s="28"/>
      <c r="D8" s="28"/>
      <c r="E8" s="28"/>
      <c r="F8" s="28"/>
      <c r="G8" s="28"/>
      <c r="H8" s="28"/>
      <c r="I8" s="28"/>
      <c r="J8" s="28"/>
      <c r="K8" s="28"/>
    </row>
    <row r="9" spans="1:11" x14ac:dyDescent="0.3">
      <c r="A9" s="50"/>
      <c r="B9" s="28"/>
      <c r="C9" s="28"/>
      <c r="D9" s="28"/>
      <c r="E9" s="28"/>
      <c r="F9" s="28"/>
      <c r="G9" s="28"/>
      <c r="H9" s="28"/>
      <c r="I9" s="28"/>
      <c r="J9" s="28"/>
      <c r="K9" s="28"/>
    </row>
    <row r="10" spans="1:11" ht="76.5" customHeight="1" x14ac:dyDescent="0.3">
      <c r="A10" s="49" t="s">
        <v>398</v>
      </c>
      <c r="B10" s="28"/>
      <c r="C10" s="28"/>
      <c r="D10" s="28"/>
      <c r="E10" s="28"/>
      <c r="F10" s="28"/>
      <c r="G10" s="28"/>
      <c r="H10" s="28"/>
      <c r="I10" s="28"/>
      <c r="J10" s="28"/>
      <c r="K10" s="28"/>
    </row>
    <row r="11" spans="1:11" x14ac:dyDescent="0.3">
      <c r="A11" s="50"/>
      <c r="B11" s="28"/>
      <c r="C11" s="28"/>
      <c r="D11" s="28"/>
      <c r="E11" s="28"/>
      <c r="F11" s="28"/>
      <c r="G11" s="28"/>
      <c r="H11" s="28"/>
      <c r="I11" s="28"/>
      <c r="J11" s="28"/>
      <c r="K11" s="28"/>
    </row>
    <row r="12" spans="1:11" ht="63.75" customHeight="1" x14ac:dyDescent="0.3">
      <c r="A12" s="51" t="s">
        <v>5</v>
      </c>
      <c r="B12" s="28"/>
      <c r="C12" s="28"/>
      <c r="D12" s="28"/>
      <c r="E12" s="28"/>
      <c r="F12" s="28"/>
      <c r="G12" s="28"/>
      <c r="H12" s="28"/>
      <c r="I12" s="28"/>
      <c r="J12" s="28"/>
      <c r="K12" s="28"/>
    </row>
    <row r="13" spans="1:11" x14ac:dyDescent="0.3">
      <c r="A13" s="28"/>
      <c r="B13" s="28"/>
      <c r="C13" s="28"/>
      <c r="D13" s="28"/>
      <c r="E13" s="28"/>
      <c r="F13" s="28"/>
      <c r="G13" s="28"/>
      <c r="H13" s="28"/>
      <c r="I13" s="28"/>
      <c r="J13" s="28"/>
      <c r="K13" s="28"/>
    </row>
    <row r="14" spans="1:11" x14ac:dyDescent="0.3">
      <c r="A14" s="28"/>
      <c r="B14" s="28"/>
      <c r="C14" s="28"/>
      <c r="D14" s="28"/>
      <c r="E14" s="28"/>
      <c r="F14" s="28"/>
      <c r="G14" s="28"/>
      <c r="H14" s="28"/>
      <c r="I14" s="28"/>
      <c r="J14" s="28"/>
      <c r="K14" s="28"/>
    </row>
    <row r="15" spans="1:11" x14ac:dyDescent="0.3">
      <c r="A15" s="28"/>
      <c r="B15" s="28"/>
      <c r="C15" s="28"/>
      <c r="D15" s="28"/>
      <c r="E15" s="28"/>
      <c r="F15" s="28"/>
      <c r="G15" s="28"/>
      <c r="H15" s="28"/>
      <c r="I15" s="28"/>
      <c r="J15" s="28"/>
      <c r="K15" s="28"/>
    </row>
    <row r="16" spans="1:11" ht="15.6" x14ac:dyDescent="0.3">
      <c r="A16" s="4" t="s">
        <v>6</v>
      </c>
      <c r="C16" s="28"/>
      <c r="D16" s="28"/>
      <c r="E16" s="28"/>
      <c r="F16" s="28"/>
      <c r="G16" s="28"/>
      <c r="H16" s="28"/>
      <c r="I16" s="28"/>
      <c r="J16" s="28"/>
      <c r="K16" s="28"/>
    </row>
    <row r="17" spans="1:11" ht="15.6" x14ac:dyDescent="0.3">
      <c r="A17" s="6" t="s">
        <v>7</v>
      </c>
      <c r="B17" s="6" t="s">
        <v>383</v>
      </c>
      <c r="C17" s="28"/>
      <c r="D17" s="28"/>
      <c r="E17" s="28"/>
      <c r="F17" s="28"/>
      <c r="G17" s="28"/>
      <c r="H17" s="28"/>
      <c r="I17" s="28"/>
      <c r="J17" s="28"/>
      <c r="K17" s="28"/>
    </row>
    <row r="18" spans="1:11" ht="15.6" x14ac:dyDescent="0.3">
      <c r="A18" s="7" t="s">
        <v>390</v>
      </c>
      <c r="B18" s="8" t="s">
        <v>144</v>
      </c>
    </row>
    <row r="19" spans="1:11" ht="15.6" x14ac:dyDescent="0.3">
      <c r="A19" s="7" t="s">
        <v>9</v>
      </c>
      <c r="B19" s="9">
        <f>IFERROR(INDEX('LA Allocations'!B2:B154,MATCH('Spend return'!B18,'LA Allocations'!A2:A154,0)),"")</f>
        <v>2025591</v>
      </c>
    </row>
    <row r="22" spans="1:11" ht="15.6" x14ac:dyDescent="0.3">
      <c r="A22" s="4" t="s">
        <v>10</v>
      </c>
    </row>
    <row r="23" spans="1:11" ht="15.6" x14ac:dyDescent="0.3">
      <c r="A23" s="6" t="s">
        <v>7</v>
      </c>
      <c r="B23" s="6" t="s">
        <v>383</v>
      </c>
    </row>
    <row r="24" spans="1:11" ht="15.6" x14ac:dyDescent="0.3">
      <c r="A24" s="7" t="s">
        <v>11</v>
      </c>
      <c r="B24" s="10" t="s">
        <v>400</v>
      </c>
    </row>
    <row r="25" spans="1:11" ht="15.6" x14ac:dyDescent="0.3">
      <c r="A25" s="7" t="s">
        <v>12</v>
      </c>
      <c r="B25" s="11" t="s">
        <v>401</v>
      </c>
    </row>
    <row r="28" spans="1:11" ht="15.6" x14ac:dyDescent="0.3">
      <c r="A28" s="4" t="s">
        <v>177</v>
      </c>
    </row>
    <row r="29" spans="1:11" ht="15.6" x14ac:dyDescent="0.3">
      <c r="A29" s="6" t="s">
        <v>7</v>
      </c>
      <c r="B29" s="6" t="s">
        <v>8</v>
      </c>
    </row>
    <row r="30" spans="1:11" ht="15.6" x14ac:dyDescent="0.3">
      <c r="A30" s="12" t="s">
        <v>13</v>
      </c>
      <c r="B30" s="8" t="s">
        <v>183</v>
      </c>
    </row>
    <row r="33" spans="1:3" ht="15.6" x14ac:dyDescent="0.3">
      <c r="A33" s="4" t="s">
        <v>187</v>
      </c>
    </row>
    <row r="34" spans="1:3" ht="15.6" x14ac:dyDescent="0.3">
      <c r="A34" s="6" t="s">
        <v>7</v>
      </c>
      <c r="B34" s="6" t="s">
        <v>8</v>
      </c>
    </row>
    <row r="35" spans="1:3" ht="15.6" x14ac:dyDescent="0.3">
      <c r="A35" s="7" t="s">
        <v>189</v>
      </c>
      <c r="B35" s="13" t="s">
        <v>185</v>
      </c>
    </row>
    <row r="36" spans="1:3" ht="15.6" x14ac:dyDescent="0.3">
      <c r="A36" s="7" t="s">
        <v>14</v>
      </c>
      <c r="B36" s="13" t="s">
        <v>186</v>
      </c>
    </row>
    <row r="37" spans="1:3" ht="15.6" x14ac:dyDescent="0.3">
      <c r="A37" s="14" t="s">
        <v>190</v>
      </c>
      <c r="B37" s="15" t="s">
        <v>186</v>
      </c>
    </row>
    <row r="40" spans="1:3" ht="15.6" x14ac:dyDescent="0.3">
      <c r="A40" s="4" t="s">
        <v>391</v>
      </c>
    </row>
    <row r="41" spans="1:3" ht="15.6" x14ac:dyDescent="0.3">
      <c r="A41" s="6" t="s">
        <v>7</v>
      </c>
      <c r="B41" s="6" t="s">
        <v>8</v>
      </c>
    </row>
    <row r="42" spans="1:3" ht="15.6" x14ac:dyDescent="0.3">
      <c r="A42" s="7" t="s">
        <v>191</v>
      </c>
      <c r="B42" s="16">
        <v>2025591</v>
      </c>
      <c r="C42" s="46" t="str">
        <f>IF(AND(B42&gt;0,B35="No - we are not targeting this area"),"Warning: local authority has reported spend in area that they are not targeting.","")</f>
        <v/>
      </c>
    </row>
    <row r="43" spans="1:3" ht="15.6" x14ac:dyDescent="0.3">
      <c r="A43" s="7" t="s">
        <v>16</v>
      </c>
      <c r="B43" s="16">
        <v>0</v>
      </c>
      <c r="C43" s="46" t="str">
        <f>IF(AND(B43&gt;0,B36="No - we are not targeting this area"),"Warning: local authority has reported spend in area that they are not targeting.","")</f>
        <v/>
      </c>
    </row>
    <row r="44" spans="1:3" ht="15.6" x14ac:dyDescent="0.3">
      <c r="A44" s="7" t="s">
        <v>192</v>
      </c>
      <c r="B44" s="16">
        <v>0</v>
      </c>
      <c r="C44" s="46" t="str">
        <f>IF(AND(B44&gt;0,B37="No - we are not targeting this area"),"Warning: local authority has reported spend in area that they are not targeting.","")</f>
        <v/>
      </c>
    </row>
    <row r="45" spans="1:3" ht="15.6" x14ac:dyDescent="0.3">
      <c r="A45" s="17" t="s">
        <v>15</v>
      </c>
      <c r="B45" s="9">
        <f>IFERROR(SUM(B42:B44),"")</f>
        <v>2025591</v>
      </c>
    </row>
    <row r="65" spans="27:27" x14ac:dyDescent="0.3">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1" workbookViewId="0">
      <selection activeCell="A23" sqref="A23"/>
    </sheetView>
  </sheetViews>
  <sheetFormatPr defaultRowHeight="14.4" x14ac:dyDescent="0.3"/>
  <cols>
    <col min="1" max="1" width="120.6640625" style="1" customWidth="1"/>
    <col min="2" max="68" width="9.33203125" style="1"/>
  </cols>
  <sheetData>
    <row r="1" spans="1:16" s="2" customFormat="1" ht="15.6" x14ac:dyDescent="0.3">
      <c r="A1" s="3" t="s">
        <v>389</v>
      </c>
    </row>
    <row r="2" spans="1:16" x14ac:dyDescent="0.3">
      <c r="B2" s="28"/>
      <c r="C2" s="28"/>
      <c r="D2" s="28"/>
      <c r="E2" s="28"/>
      <c r="F2" s="28"/>
      <c r="G2" s="28"/>
      <c r="H2" s="28"/>
      <c r="I2" s="28"/>
      <c r="J2" s="28"/>
      <c r="K2" s="28"/>
      <c r="L2" s="28"/>
      <c r="M2" s="28"/>
      <c r="N2" s="28"/>
      <c r="O2" s="28"/>
      <c r="P2" s="28"/>
    </row>
    <row r="3" spans="1:16" ht="15.6" x14ac:dyDescent="0.3">
      <c r="A3" s="4" t="s">
        <v>4</v>
      </c>
      <c r="B3" s="28"/>
      <c r="C3" s="28"/>
      <c r="D3" s="28"/>
      <c r="E3" s="28"/>
      <c r="F3" s="28"/>
      <c r="G3" s="28"/>
      <c r="H3" s="28"/>
      <c r="I3" s="28"/>
      <c r="J3" s="28"/>
      <c r="K3" s="28"/>
      <c r="L3" s="28"/>
      <c r="M3" s="28"/>
      <c r="N3" s="28"/>
      <c r="O3" s="28"/>
      <c r="P3" s="28"/>
    </row>
    <row r="4" spans="1:16" ht="31.5" customHeight="1" x14ac:dyDescent="0.3">
      <c r="A4" s="48" t="s">
        <v>385</v>
      </c>
      <c r="B4" s="28"/>
      <c r="C4" s="28"/>
      <c r="D4" s="28"/>
      <c r="E4" s="28"/>
      <c r="F4" s="28"/>
      <c r="G4" s="28"/>
      <c r="H4" s="28"/>
      <c r="I4" s="28"/>
      <c r="J4" s="28"/>
      <c r="K4" s="28"/>
      <c r="L4" s="28"/>
      <c r="M4" s="28"/>
      <c r="N4" s="28"/>
      <c r="O4" s="28"/>
      <c r="P4" s="28"/>
    </row>
    <row r="5" spans="1:16" x14ac:dyDescent="0.3">
      <c r="A5" s="50"/>
      <c r="B5" s="28"/>
      <c r="C5" s="28"/>
      <c r="D5" s="28"/>
      <c r="E5" s="28"/>
      <c r="F5" s="28"/>
      <c r="G5" s="28"/>
      <c r="H5" s="28"/>
      <c r="I5" s="28"/>
      <c r="J5" s="28"/>
      <c r="K5" s="28"/>
      <c r="L5" s="28"/>
      <c r="M5" s="28"/>
      <c r="N5" s="28"/>
      <c r="O5" s="28"/>
      <c r="P5" s="28"/>
    </row>
    <row r="6" spans="1:16" ht="15.6" x14ac:dyDescent="0.3">
      <c r="A6" s="49" t="s">
        <v>377</v>
      </c>
      <c r="B6" s="28"/>
      <c r="C6" s="28"/>
      <c r="D6" s="28"/>
      <c r="E6" s="28"/>
      <c r="F6" s="28"/>
      <c r="G6" s="28"/>
      <c r="H6" s="28"/>
      <c r="I6" s="28"/>
      <c r="J6" s="28"/>
      <c r="K6" s="28"/>
      <c r="L6" s="28"/>
      <c r="M6" s="28"/>
      <c r="N6" s="28"/>
      <c r="O6" s="28"/>
      <c r="P6" s="28"/>
    </row>
    <row r="7" spans="1:16" x14ac:dyDescent="0.3">
      <c r="A7" s="50"/>
      <c r="B7" s="28"/>
      <c r="C7" s="28"/>
      <c r="D7" s="28"/>
      <c r="E7" s="28"/>
      <c r="F7" s="28"/>
      <c r="G7" s="28"/>
      <c r="H7" s="28"/>
      <c r="I7" s="28"/>
      <c r="J7" s="28"/>
      <c r="K7" s="28"/>
      <c r="L7" s="28"/>
      <c r="M7" s="28"/>
      <c r="N7" s="28"/>
      <c r="O7" s="28"/>
      <c r="P7" s="28"/>
    </row>
    <row r="8" spans="1:16" ht="30.6" x14ac:dyDescent="0.3">
      <c r="A8" s="49" t="s">
        <v>17</v>
      </c>
      <c r="B8" s="28"/>
      <c r="C8" s="28"/>
      <c r="D8" s="28"/>
      <c r="E8" s="28"/>
      <c r="F8" s="28"/>
      <c r="G8" s="28"/>
      <c r="H8" s="28"/>
      <c r="I8" s="28"/>
      <c r="J8" s="28"/>
      <c r="K8" s="28"/>
      <c r="L8" s="28"/>
      <c r="M8" s="28"/>
      <c r="N8" s="28"/>
      <c r="O8" s="28"/>
      <c r="P8" s="28"/>
    </row>
    <row r="9" spans="1:16" x14ac:dyDescent="0.3">
      <c r="A9" s="50"/>
      <c r="B9" s="28"/>
      <c r="C9" s="28"/>
      <c r="D9" s="28"/>
      <c r="E9" s="28"/>
      <c r="F9" s="28"/>
      <c r="G9" s="28"/>
      <c r="H9" s="28"/>
      <c r="I9" s="28"/>
      <c r="J9" s="28"/>
      <c r="K9" s="28"/>
      <c r="L9" s="28"/>
      <c r="M9" s="28"/>
      <c r="N9" s="28"/>
      <c r="O9" s="28"/>
      <c r="P9" s="28"/>
    </row>
    <row r="10" spans="1:16" ht="30.6" x14ac:dyDescent="0.3">
      <c r="A10" s="49" t="s">
        <v>378</v>
      </c>
      <c r="B10" s="28"/>
      <c r="C10" s="28"/>
      <c r="D10" s="28"/>
      <c r="E10" s="28"/>
      <c r="F10" s="28"/>
      <c r="G10" s="28"/>
      <c r="H10" s="28"/>
      <c r="I10" s="28"/>
      <c r="J10" s="28"/>
      <c r="K10" s="28"/>
      <c r="L10" s="28"/>
      <c r="M10" s="28"/>
      <c r="N10" s="28"/>
      <c r="O10" s="28"/>
      <c r="P10" s="28"/>
    </row>
    <row r="11" spans="1:16" x14ac:dyDescent="0.3">
      <c r="A11" s="5"/>
      <c r="B11" s="28"/>
      <c r="C11" s="28"/>
      <c r="D11" s="28"/>
      <c r="E11" s="28"/>
      <c r="F11" s="28"/>
      <c r="G11" s="28"/>
      <c r="H11" s="28"/>
      <c r="I11" s="28"/>
      <c r="J11" s="28"/>
      <c r="K11" s="28"/>
      <c r="L11" s="28"/>
      <c r="M11" s="28"/>
      <c r="N11" s="28"/>
      <c r="O11" s="28"/>
      <c r="P11" s="28"/>
    </row>
    <row r="12" spans="1:16" ht="15.6" x14ac:dyDescent="0.3">
      <c r="A12" s="18" t="s">
        <v>388</v>
      </c>
      <c r="B12" s="28"/>
      <c r="C12" s="28"/>
      <c r="D12" s="28"/>
      <c r="E12" s="28"/>
      <c r="F12" s="28"/>
      <c r="G12" s="28"/>
      <c r="H12" s="28"/>
      <c r="I12" s="28"/>
      <c r="J12" s="28"/>
      <c r="K12" s="28"/>
      <c r="L12" s="28"/>
      <c r="M12" s="28"/>
      <c r="N12" s="28"/>
      <c r="O12" s="28"/>
      <c r="P12" s="28"/>
    </row>
    <row r="13" spans="1:16" ht="15.6" x14ac:dyDescent="0.3">
      <c r="A13" s="29" t="s">
        <v>18</v>
      </c>
      <c r="B13" s="28"/>
      <c r="C13" s="28"/>
      <c r="D13" s="28"/>
      <c r="E13" s="28"/>
      <c r="F13" s="28"/>
      <c r="G13" s="28"/>
      <c r="H13" s="28"/>
      <c r="I13" s="28"/>
      <c r="J13" s="28"/>
      <c r="K13" s="28"/>
      <c r="L13" s="28"/>
      <c r="M13" s="28"/>
      <c r="N13" s="28"/>
      <c r="O13" s="28"/>
      <c r="P13" s="28"/>
    </row>
    <row r="14" spans="1:16" x14ac:dyDescent="0.3">
      <c r="A14" s="5"/>
      <c r="B14" s="28"/>
      <c r="C14" s="28"/>
      <c r="D14" s="28"/>
      <c r="E14" s="28"/>
      <c r="F14" s="28"/>
      <c r="G14" s="28"/>
      <c r="H14" s="28"/>
      <c r="I14" s="28"/>
      <c r="J14" s="28"/>
      <c r="K14" s="28"/>
      <c r="L14" s="28"/>
      <c r="M14" s="28"/>
      <c r="N14" s="28"/>
      <c r="O14" s="28"/>
      <c r="P14" s="28"/>
    </row>
    <row r="15" spans="1:16" x14ac:dyDescent="0.3">
      <c r="A15" s="19"/>
      <c r="B15" s="28"/>
      <c r="C15" s="28"/>
      <c r="D15" s="28"/>
      <c r="E15" s="28"/>
      <c r="F15" s="28"/>
      <c r="G15" s="28"/>
      <c r="H15" s="28"/>
      <c r="I15" s="28"/>
      <c r="J15" s="28"/>
      <c r="K15" s="28"/>
      <c r="L15" s="28"/>
      <c r="M15" s="28"/>
      <c r="N15" s="28"/>
      <c r="O15" s="28"/>
      <c r="P15" s="28"/>
    </row>
    <row r="16" spans="1:16" x14ac:dyDescent="0.3">
      <c r="A16" s="28"/>
      <c r="B16" s="28"/>
      <c r="C16" s="28"/>
      <c r="D16" s="28"/>
      <c r="E16" s="28"/>
      <c r="F16" s="28"/>
      <c r="G16" s="28"/>
      <c r="H16" s="28"/>
      <c r="I16" s="28"/>
      <c r="J16" s="28"/>
      <c r="K16" s="28"/>
      <c r="L16" s="28"/>
      <c r="M16" s="28"/>
      <c r="N16" s="28"/>
      <c r="O16" s="28"/>
      <c r="P16" s="28"/>
    </row>
    <row r="17" spans="1:16" x14ac:dyDescent="0.3">
      <c r="A17" s="28"/>
      <c r="B17" s="28"/>
      <c r="C17" s="28"/>
      <c r="D17" s="28"/>
      <c r="E17" s="28"/>
      <c r="F17" s="28"/>
      <c r="G17" s="28"/>
      <c r="H17" s="28"/>
      <c r="I17" s="28"/>
      <c r="J17" s="28"/>
      <c r="K17" s="28"/>
      <c r="L17" s="28"/>
      <c r="M17" s="28"/>
      <c r="N17" s="28"/>
      <c r="O17" s="28"/>
      <c r="P17" s="28"/>
    </row>
    <row r="18" spans="1:16" ht="15.6" x14ac:dyDescent="0.3">
      <c r="A18" s="4" t="s">
        <v>19</v>
      </c>
    </row>
    <row r="19" spans="1:16" ht="360.75" customHeight="1" x14ac:dyDescent="0.3">
      <c r="A19" s="21" t="s">
        <v>402</v>
      </c>
    </row>
    <row r="22" spans="1:16" ht="15.6" x14ac:dyDescent="0.3">
      <c r="A22" s="4" t="s">
        <v>188</v>
      </c>
    </row>
    <row r="23" spans="1:16" ht="360" customHeight="1" x14ac:dyDescent="0.3">
      <c r="A23" s="21" t="s">
        <v>403</v>
      </c>
    </row>
    <row r="26" spans="1:16" x14ac:dyDescent="0.3">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33203125" customWidth="1"/>
    <col min="2" max="2" width="21.6640625" customWidth="1"/>
    <col min="3" max="3" width="9.6640625" bestFit="1" customWidth="1"/>
  </cols>
  <sheetData>
    <row r="1" spans="1:3" x14ac:dyDescent="0.3">
      <c r="A1" t="s">
        <v>20</v>
      </c>
      <c r="B1" t="s">
        <v>21</v>
      </c>
      <c r="C1" t="s">
        <v>200</v>
      </c>
    </row>
    <row r="2" spans="1:3" x14ac:dyDescent="0.3">
      <c r="A2" t="s">
        <v>22</v>
      </c>
      <c r="B2" s="20">
        <v>1388614</v>
      </c>
      <c r="C2" t="s">
        <v>201</v>
      </c>
    </row>
    <row r="3" spans="1:3" x14ac:dyDescent="0.3">
      <c r="A3" t="s">
        <v>23</v>
      </c>
      <c r="B3" s="20">
        <v>2201389</v>
      </c>
      <c r="C3" t="s">
        <v>202</v>
      </c>
    </row>
    <row r="4" spans="1:3" x14ac:dyDescent="0.3">
      <c r="A4" t="s">
        <v>24</v>
      </c>
      <c r="B4" s="20">
        <v>1883401</v>
      </c>
      <c r="C4" t="s">
        <v>203</v>
      </c>
    </row>
    <row r="5" spans="1:3" x14ac:dyDescent="0.3">
      <c r="A5" t="s">
        <v>25</v>
      </c>
      <c r="B5" s="20">
        <v>1109832</v>
      </c>
      <c r="C5" t="s">
        <v>204</v>
      </c>
    </row>
    <row r="6" spans="1:3" x14ac:dyDescent="0.3">
      <c r="A6" t="s">
        <v>26</v>
      </c>
      <c r="B6" s="20">
        <v>944152</v>
      </c>
      <c r="C6" t="s">
        <v>205</v>
      </c>
    </row>
    <row r="7" spans="1:3" x14ac:dyDescent="0.3">
      <c r="A7" t="s">
        <v>27</v>
      </c>
      <c r="B7" s="20">
        <v>1411903</v>
      </c>
      <c r="C7" t="s">
        <v>206</v>
      </c>
    </row>
    <row r="8" spans="1:3" x14ac:dyDescent="0.3">
      <c r="A8" t="s">
        <v>28</v>
      </c>
      <c r="B8" s="20">
        <v>8517116</v>
      </c>
      <c r="C8" t="s">
        <v>207</v>
      </c>
    </row>
    <row r="9" spans="1:3" x14ac:dyDescent="0.3">
      <c r="A9" t="s">
        <v>29</v>
      </c>
      <c r="B9" s="20">
        <v>1162550</v>
      </c>
      <c r="C9" t="s">
        <v>208</v>
      </c>
    </row>
    <row r="10" spans="1:3" x14ac:dyDescent="0.3">
      <c r="A10" t="s">
        <v>30</v>
      </c>
      <c r="B10" s="20">
        <v>1374354</v>
      </c>
      <c r="C10" t="s">
        <v>209</v>
      </c>
    </row>
    <row r="11" spans="1:3" x14ac:dyDescent="0.3">
      <c r="A11" t="s">
        <v>31</v>
      </c>
      <c r="B11" s="20">
        <v>2114114</v>
      </c>
      <c r="C11" t="s">
        <v>210</v>
      </c>
    </row>
    <row r="12" spans="1:3" x14ac:dyDescent="0.3">
      <c r="A12" t="s">
        <v>32</v>
      </c>
      <c r="B12" s="20">
        <v>2661297</v>
      </c>
      <c r="C12" t="s">
        <v>211</v>
      </c>
    </row>
    <row r="13" spans="1:3" x14ac:dyDescent="0.3">
      <c r="A13" t="s">
        <v>33</v>
      </c>
      <c r="B13" s="20">
        <v>550292</v>
      </c>
      <c r="C13" t="s">
        <v>212</v>
      </c>
    </row>
    <row r="14" spans="1:3" x14ac:dyDescent="0.3">
      <c r="A14" t="s">
        <v>34</v>
      </c>
      <c r="B14" s="20">
        <v>3493673</v>
      </c>
      <c r="C14" t="s">
        <v>213</v>
      </c>
    </row>
    <row r="15" spans="1:3" x14ac:dyDescent="0.3">
      <c r="A15" t="s">
        <v>35</v>
      </c>
      <c r="B15" s="20">
        <v>2042535</v>
      </c>
      <c r="C15" t="s">
        <v>214</v>
      </c>
    </row>
    <row r="16" spans="1:3" x14ac:dyDescent="0.3">
      <c r="A16" t="s">
        <v>36</v>
      </c>
      <c r="B16" s="20">
        <v>1868587</v>
      </c>
      <c r="C16" t="s">
        <v>215</v>
      </c>
    </row>
    <row r="17" spans="1:3" x14ac:dyDescent="0.3">
      <c r="A17" t="s">
        <v>37</v>
      </c>
      <c r="B17" s="20">
        <v>3084806</v>
      </c>
      <c r="C17" t="s">
        <v>216</v>
      </c>
    </row>
    <row r="18" spans="1:3" x14ac:dyDescent="0.3">
      <c r="A18" t="s">
        <v>38</v>
      </c>
      <c r="B18" s="20">
        <v>1810484</v>
      </c>
      <c r="C18" t="s">
        <v>217</v>
      </c>
    </row>
    <row r="19" spans="1:3" x14ac:dyDescent="0.3">
      <c r="A19" t="s">
        <v>39</v>
      </c>
      <c r="B19" s="20">
        <v>2541797</v>
      </c>
      <c r="C19" t="s">
        <v>218</v>
      </c>
    </row>
    <row r="20" spans="1:3" x14ac:dyDescent="0.3">
      <c r="A20" t="s">
        <v>40</v>
      </c>
      <c r="B20" s="20">
        <v>1242081</v>
      </c>
      <c r="C20" t="s">
        <v>219</v>
      </c>
    </row>
    <row r="21" spans="1:3" x14ac:dyDescent="0.3">
      <c r="A21" t="s">
        <v>41</v>
      </c>
      <c r="B21" s="20">
        <v>1400105</v>
      </c>
      <c r="C21" t="s">
        <v>220</v>
      </c>
    </row>
    <row r="22" spans="1:3" x14ac:dyDescent="0.3">
      <c r="A22" t="s">
        <v>42</v>
      </c>
      <c r="B22" s="20">
        <v>3534503</v>
      </c>
      <c r="C22" t="s">
        <v>221</v>
      </c>
    </row>
    <row r="23" spans="1:3" x14ac:dyDescent="0.3">
      <c r="A23" t="s">
        <v>43</v>
      </c>
      <c r="B23" s="20">
        <v>1955430</v>
      </c>
      <c r="C23" t="s">
        <v>222</v>
      </c>
    </row>
    <row r="24" spans="1:3" x14ac:dyDescent="0.3">
      <c r="A24" t="s">
        <v>44</v>
      </c>
      <c r="B24" s="20">
        <v>1316999</v>
      </c>
      <c r="C24" t="s">
        <v>223</v>
      </c>
    </row>
    <row r="25" spans="1:3" x14ac:dyDescent="0.3">
      <c r="A25" t="s">
        <v>45</v>
      </c>
      <c r="B25" s="20">
        <v>2206178</v>
      </c>
      <c r="C25" t="s">
        <v>224</v>
      </c>
    </row>
    <row r="26" spans="1:3" x14ac:dyDescent="0.3">
      <c r="A26" t="s">
        <v>46</v>
      </c>
      <c r="B26" s="20">
        <v>2231395</v>
      </c>
      <c r="C26" t="s">
        <v>225</v>
      </c>
    </row>
    <row r="27" spans="1:3" x14ac:dyDescent="0.3">
      <c r="A27" t="s">
        <v>47</v>
      </c>
      <c r="B27" s="20">
        <v>74202</v>
      </c>
      <c r="C27" t="s">
        <v>226</v>
      </c>
    </row>
    <row r="28" spans="1:3" x14ac:dyDescent="0.3">
      <c r="A28" t="s">
        <v>48</v>
      </c>
      <c r="B28" s="20">
        <v>4248271</v>
      </c>
      <c r="C28" t="s">
        <v>227</v>
      </c>
    </row>
    <row r="29" spans="1:3" x14ac:dyDescent="0.3">
      <c r="A29" t="s">
        <v>49</v>
      </c>
      <c r="B29" s="20">
        <v>4292363</v>
      </c>
      <c r="C29" t="s">
        <v>228</v>
      </c>
    </row>
    <row r="30" spans="1:3" x14ac:dyDescent="0.3">
      <c r="A30" t="s">
        <v>50</v>
      </c>
      <c r="B30" s="20">
        <v>2358907</v>
      </c>
      <c r="C30" t="s">
        <v>229</v>
      </c>
    </row>
    <row r="31" spans="1:3" x14ac:dyDescent="0.3">
      <c r="A31" t="s">
        <v>51</v>
      </c>
      <c r="B31" s="20">
        <v>2131203</v>
      </c>
      <c r="C31" t="s">
        <v>230</v>
      </c>
    </row>
    <row r="32" spans="1:3" x14ac:dyDescent="0.3">
      <c r="A32" t="s">
        <v>52</v>
      </c>
      <c r="B32" s="20">
        <v>2073329</v>
      </c>
      <c r="C32" t="s">
        <v>231</v>
      </c>
    </row>
    <row r="33" spans="1:3" x14ac:dyDescent="0.3">
      <c r="A33" t="s">
        <v>53</v>
      </c>
      <c r="B33" s="20">
        <v>762199</v>
      </c>
      <c r="C33" t="s">
        <v>232</v>
      </c>
    </row>
    <row r="34" spans="1:3" x14ac:dyDescent="0.3">
      <c r="A34" t="s">
        <v>54</v>
      </c>
      <c r="B34" s="20">
        <v>1746782</v>
      </c>
      <c r="C34" t="s">
        <v>233</v>
      </c>
    </row>
    <row r="35" spans="1:3" x14ac:dyDescent="0.3">
      <c r="A35" t="s">
        <v>55</v>
      </c>
      <c r="B35" s="20">
        <v>5516528</v>
      </c>
      <c r="C35" t="s">
        <v>234</v>
      </c>
    </row>
    <row r="36" spans="1:3" x14ac:dyDescent="0.3">
      <c r="A36" t="s">
        <v>56</v>
      </c>
      <c r="B36" s="20">
        <v>5437789</v>
      </c>
      <c r="C36" t="s">
        <v>235</v>
      </c>
    </row>
    <row r="37" spans="1:3" x14ac:dyDescent="0.3">
      <c r="A37" t="s">
        <v>57</v>
      </c>
      <c r="B37" s="20">
        <v>2296275</v>
      </c>
      <c r="C37" t="s">
        <v>236</v>
      </c>
    </row>
    <row r="38" spans="1:3" x14ac:dyDescent="0.3">
      <c r="A38" t="s">
        <v>58</v>
      </c>
      <c r="B38" s="20">
        <v>2595690</v>
      </c>
      <c r="C38" t="s">
        <v>237</v>
      </c>
    </row>
    <row r="39" spans="1:3" x14ac:dyDescent="0.3">
      <c r="A39" t="s">
        <v>59</v>
      </c>
      <c r="B39" s="20">
        <v>2374965</v>
      </c>
      <c r="C39" t="s">
        <v>238</v>
      </c>
    </row>
    <row r="40" spans="1:3" x14ac:dyDescent="0.3">
      <c r="A40" t="s">
        <v>60</v>
      </c>
      <c r="B40" s="20">
        <v>2155885</v>
      </c>
      <c r="C40" t="s">
        <v>239</v>
      </c>
    </row>
    <row r="41" spans="1:3" x14ac:dyDescent="0.3">
      <c r="A41" t="s">
        <v>61</v>
      </c>
      <c r="B41" s="20">
        <v>2199077</v>
      </c>
      <c r="C41" t="s">
        <v>240</v>
      </c>
    </row>
    <row r="42" spans="1:3" x14ac:dyDescent="0.3">
      <c r="A42" t="s">
        <v>62</v>
      </c>
      <c r="B42" s="20">
        <v>3932344</v>
      </c>
      <c r="C42" t="s">
        <v>241</v>
      </c>
    </row>
    <row r="43" spans="1:3" x14ac:dyDescent="0.3">
      <c r="A43" t="s">
        <v>63</v>
      </c>
      <c r="B43" s="20">
        <v>1975008</v>
      </c>
      <c r="C43" t="s">
        <v>242</v>
      </c>
    </row>
    <row r="44" spans="1:3" x14ac:dyDescent="0.3">
      <c r="A44" t="s">
        <v>64</v>
      </c>
      <c r="B44" s="20">
        <v>9002564</v>
      </c>
      <c r="C44" t="s">
        <v>243</v>
      </c>
    </row>
    <row r="45" spans="1:3" x14ac:dyDescent="0.3">
      <c r="A45" t="s">
        <v>65</v>
      </c>
      <c r="B45" s="20">
        <v>1723537</v>
      </c>
      <c r="C45" t="s">
        <v>244</v>
      </c>
    </row>
    <row r="46" spans="1:3" x14ac:dyDescent="0.3">
      <c r="A46" t="s">
        <v>66</v>
      </c>
      <c r="B46" s="20">
        <v>3847684</v>
      </c>
      <c r="C46" t="s">
        <v>245</v>
      </c>
    </row>
    <row r="47" spans="1:3" x14ac:dyDescent="0.3">
      <c r="A47" t="s">
        <v>67</v>
      </c>
      <c r="B47" s="20">
        <v>2023129</v>
      </c>
      <c r="C47" t="s">
        <v>246</v>
      </c>
    </row>
    <row r="48" spans="1:3" x14ac:dyDescent="0.3">
      <c r="A48" t="s">
        <v>68</v>
      </c>
      <c r="B48" s="20">
        <v>2136776</v>
      </c>
      <c r="C48" t="s">
        <v>247</v>
      </c>
    </row>
    <row r="49" spans="1:3" x14ac:dyDescent="0.3">
      <c r="A49" t="s">
        <v>69</v>
      </c>
      <c r="B49" s="20">
        <v>972013</v>
      </c>
      <c r="C49" t="s">
        <v>248</v>
      </c>
    </row>
    <row r="50" spans="1:3" x14ac:dyDescent="0.3">
      <c r="A50" t="s">
        <v>70</v>
      </c>
      <c r="B50" s="20">
        <v>1396705</v>
      </c>
      <c r="C50" t="s">
        <v>249</v>
      </c>
    </row>
    <row r="51" spans="1:3" x14ac:dyDescent="0.3">
      <c r="A51" t="s">
        <v>71</v>
      </c>
      <c r="B51" s="20">
        <v>7230797</v>
      </c>
      <c r="C51" t="s">
        <v>250</v>
      </c>
    </row>
    <row r="52" spans="1:3" x14ac:dyDescent="0.3">
      <c r="A52" t="s">
        <v>72</v>
      </c>
      <c r="B52" s="20">
        <v>1746224</v>
      </c>
      <c r="C52" t="s">
        <v>251</v>
      </c>
    </row>
    <row r="53" spans="1:3" x14ac:dyDescent="0.3">
      <c r="A53" t="s">
        <v>73</v>
      </c>
      <c r="B53" s="20">
        <v>1474947</v>
      </c>
      <c r="C53" t="s">
        <v>252</v>
      </c>
    </row>
    <row r="54" spans="1:3" x14ac:dyDescent="0.3">
      <c r="A54" t="s">
        <v>74</v>
      </c>
      <c r="B54" s="20">
        <v>762125</v>
      </c>
      <c r="C54" t="s">
        <v>253</v>
      </c>
    </row>
    <row r="55" spans="1:3" x14ac:dyDescent="0.3">
      <c r="A55" t="s">
        <v>75</v>
      </c>
      <c r="B55" s="20">
        <v>1529476</v>
      </c>
      <c r="C55" t="s">
        <v>254</v>
      </c>
    </row>
    <row r="56" spans="1:3" x14ac:dyDescent="0.3">
      <c r="A56" t="s">
        <v>76</v>
      </c>
      <c r="B56" s="20">
        <v>1339266</v>
      </c>
      <c r="C56" t="s">
        <v>255</v>
      </c>
    </row>
    <row r="57" spans="1:3" x14ac:dyDescent="0.3">
      <c r="A57" t="s">
        <v>77</v>
      </c>
      <c r="B57" s="20">
        <v>6287756</v>
      </c>
      <c r="C57" t="s">
        <v>256</v>
      </c>
    </row>
    <row r="58" spans="1:3" x14ac:dyDescent="0.3">
      <c r="A58" t="s">
        <v>78</v>
      </c>
      <c r="B58" s="20">
        <v>1583351</v>
      </c>
      <c r="C58" t="s">
        <v>257</v>
      </c>
    </row>
    <row r="59" spans="1:3" x14ac:dyDescent="0.3">
      <c r="A59" t="s">
        <v>79</v>
      </c>
      <c r="B59" s="20">
        <v>1519832</v>
      </c>
      <c r="C59" t="s">
        <v>258</v>
      </c>
    </row>
    <row r="60" spans="1:3" x14ac:dyDescent="0.3">
      <c r="A60" t="s">
        <v>80</v>
      </c>
      <c r="B60" s="20">
        <v>1165590</v>
      </c>
      <c r="C60" t="s">
        <v>259</v>
      </c>
    </row>
    <row r="61" spans="1:3" x14ac:dyDescent="0.3">
      <c r="A61" t="s">
        <v>81</v>
      </c>
      <c r="B61" s="20">
        <v>19259</v>
      </c>
      <c r="C61" t="s">
        <v>260</v>
      </c>
    </row>
    <row r="62" spans="1:3" x14ac:dyDescent="0.3">
      <c r="A62" t="s">
        <v>82</v>
      </c>
      <c r="B62" s="20">
        <v>1955623</v>
      </c>
      <c r="C62" t="s">
        <v>261</v>
      </c>
    </row>
    <row r="63" spans="1:3" x14ac:dyDescent="0.3">
      <c r="A63" t="s">
        <v>83</v>
      </c>
      <c r="B63" s="20">
        <v>1318267</v>
      </c>
      <c r="C63" t="s">
        <v>262</v>
      </c>
    </row>
    <row r="64" spans="1:3" x14ac:dyDescent="0.3">
      <c r="A64" t="s">
        <v>84</v>
      </c>
      <c r="B64" s="20">
        <v>9375077</v>
      </c>
      <c r="C64" t="s">
        <v>263</v>
      </c>
    </row>
    <row r="65" spans="1:3" x14ac:dyDescent="0.3">
      <c r="A65" t="s">
        <v>85</v>
      </c>
      <c r="B65" s="20">
        <v>2209684</v>
      </c>
      <c r="C65" t="s">
        <v>264</v>
      </c>
    </row>
    <row r="66" spans="1:3" x14ac:dyDescent="0.3">
      <c r="A66" t="s">
        <v>86</v>
      </c>
      <c r="B66" s="20">
        <v>871710</v>
      </c>
      <c r="C66" t="s">
        <v>265</v>
      </c>
    </row>
    <row r="67" spans="1:3" x14ac:dyDescent="0.3">
      <c r="A67" t="s">
        <v>87</v>
      </c>
      <c r="B67" s="20">
        <v>2828570</v>
      </c>
      <c r="C67" t="s">
        <v>266</v>
      </c>
    </row>
    <row r="68" spans="1:3" x14ac:dyDescent="0.3">
      <c r="A68" t="s">
        <v>88</v>
      </c>
      <c r="B68" s="20">
        <v>1485939</v>
      </c>
      <c r="C68" t="s">
        <v>267</v>
      </c>
    </row>
    <row r="69" spans="1:3" x14ac:dyDescent="0.3">
      <c r="A69" t="s">
        <v>89</v>
      </c>
      <c r="B69" s="20">
        <v>2294810</v>
      </c>
      <c r="C69" t="s">
        <v>268</v>
      </c>
    </row>
    <row r="70" spans="1:3" x14ac:dyDescent="0.3">
      <c r="A70" t="s">
        <v>90</v>
      </c>
      <c r="B70" s="20">
        <v>8392189</v>
      </c>
      <c r="C70" t="s">
        <v>269</v>
      </c>
    </row>
    <row r="71" spans="1:3" x14ac:dyDescent="0.3">
      <c r="A71" t="s">
        <v>91</v>
      </c>
      <c r="B71" s="20">
        <v>5035068</v>
      </c>
      <c r="C71" t="s">
        <v>270</v>
      </c>
    </row>
    <row r="72" spans="1:3" x14ac:dyDescent="0.3">
      <c r="A72" t="s">
        <v>92</v>
      </c>
      <c r="B72" s="20">
        <v>2393394</v>
      </c>
      <c r="C72" t="s">
        <v>271</v>
      </c>
    </row>
    <row r="73" spans="1:3" x14ac:dyDescent="0.3">
      <c r="A73" t="s">
        <v>93</v>
      </c>
      <c r="B73" s="20">
        <v>3671668</v>
      </c>
      <c r="C73" t="s">
        <v>272</v>
      </c>
    </row>
    <row r="74" spans="1:3" x14ac:dyDescent="0.3">
      <c r="A74" t="s">
        <v>94</v>
      </c>
      <c r="B74" s="20">
        <v>2080321</v>
      </c>
      <c r="C74" t="s">
        <v>273</v>
      </c>
    </row>
    <row r="75" spans="1:3" x14ac:dyDescent="0.3">
      <c r="A75" t="s">
        <v>95</v>
      </c>
      <c r="B75" s="20">
        <v>5122090</v>
      </c>
      <c r="C75" t="s">
        <v>274</v>
      </c>
    </row>
    <row r="76" spans="1:3" x14ac:dyDescent="0.3">
      <c r="A76" t="s">
        <v>96</v>
      </c>
      <c r="B76" s="20">
        <v>4497268</v>
      </c>
      <c r="C76" t="s">
        <v>275</v>
      </c>
    </row>
    <row r="77" spans="1:3" x14ac:dyDescent="0.3">
      <c r="A77" t="s">
        <v>97</v>
      </c>
      <c r="B77" s="20">
        <v>1198606</v>
      </c>
      <c r="C77" t="s">
        <v>276</v>
      </c>
    </row>
    <row r="78" spans="1:3" x14ac:dyDescent="0.3">
      <c r="A78" t="s">
        <v>98</v>
      </c>
      <c r="B78" s="20">
        <v>4054617</v>
      </c>
      <c r="C78" t="s">
        <v>277</v>
      </c>
    </row>
    <row r="79" spans="1:3" x14ac:dyDescent="0.3">
      <c r="A79" t="s">
        <v>99</v>
      </c>
      <c r="B79" s="20">
        <v>1517596</v>
      </c>
      <c r="C79" t="s">
        <v>278</v>
      </c>
    </row>
    <row r="80" spans="1:3" x14ac:dyDescent="0.3">
      <c r="A80" t="s">
        <v>100</v>
      </c>
      <c r="B80" s="20">
        <v>1137446</v>
      </c>
      <c r="C80" t="s">
        <v>279</v>
      </c>
    </row>
    <row r="81" spans="1:3" x14ac:dyDescent="0.3">
      <c r="A81" t="s">
        <v>101</v>
      </c>
      <c r="B81" s="20">
        <v>1152696</v>
      </c>
      <c r="C81" t="s">
        <v>280</v>
      </c>
    </row>
    <row r="82" spans="1:3" x14ac:dyDescent="0.3">
      <c r="A82" t="s">
        <v>102</v>
      </c>
      <c r="B82" s="20">
        <v>1381035</v>
      </c>
      <c r="C82" t="s">
        <v>281</v>
      </c>
    </row>
    <row r="83" spans="1:3" x14ac:dyDescent="0.3">
      <c r="A83" t="s">
        <v>103</v>
      </c>
      <c r="B83" s="20">
        <v>2282513</v>
      </c>
      <c r="C83" t="s">
        <v>282</v>
      </c>
    </row>
    <row r="84" spans="1:3" x14ac:dyDescent="0.3">
      <c r="A84" t="s">
        <v>104</v>
      </c>
      <c r="B84" s="20">
        <v>2233211</v>
      </c>
      <c r="C84" t="s">
        <v>283</v>
      </c>
    </row>
    <row r="85" spans="1:3" x14ac:dyDescent="0.3">
      <c r="A85" t="s">
        <v>105</v>
      </c>
      <c r="B85" s="20">
        <v>6355073</v>
      </c>
      <c r="C85" t="s">
        <v>284</v>
      </c>
    </row>
    <row r="86" spans="1:3" x14ac:dyDescent="0.3">
      <c r="A86" t="s">
        <v>106</v>
      </c>
      <c r="B86" s="20">
        <v>1185809</v>
      </c>
      <c r="C86" t="s">
        <v>285</v>
      </c>
    </row>
    <row r="87" spans="1:3" x14ac:dyDescent="0.3">
      <c r="A87" t="s">
        <v>107</v>
      </c>
      <c r="B87" s="20">
        <v>1157231</v>
      </c>
      <c r="C87" t="s">
        <v>286</v>
      </c>
    </row>
    <row r="88" spans="1:3" x14ac:dyDescent="0.3">
      <c r="A88" t="s">
        <v>108</v>
      </c>
      <c r="B88" s="20">
        <v>1919433</v>
      </c>
      <c r="C88" t="s">
        <v>287</v>
      </c>
    </row>
    <row r="89" spans="1:3" x14ac:dyDescent="0.3">
      <c r="A89" t="s">
        <v>109</v>
      </c>
      <c r="B89" s="20">
        <v>1405167</v>
      </c>
      <c r="C89" t="s">
        <v>288</v>
      </c>
    </row>
    <row r="90" spans="1:3" x14ac:dyDescent="0.3">
      <c r="A90" t="s">
        <v>110</v>
      </c>
      <c r="B90" s="20">
        <v>1568096</v>
      </c>
      <c r="C90" t="s">
        <v>289</v>
      </c>
    </row>
    <row r="91" spans="1:3" x14ac:dyDescent="0.3">
      <c r="A91" t="s">
        <v>111</v>
      </c>
      <c r="B91" s="20">
        <v>3685893</v>
      </c>
      <c r="C91" t="s">
        <v>290</v>
      </c>
    </row>
    <row r="92" spans="1:3" x14ac:dyDescent="0.3">
      <c r="A92" t="s">
        <v>112</v>
      </c>
      <c r="B92" s="20">
        <v>2313875</v>
      </c>
      <c r="C92" t="s">
        <v>291</v>
      </c>
    </row>
    <row r="93" spans="1:3" x14ac:dyDescent="0.3">
      <c r="A93" t="s">
        <v>113</v>
      </c>
      <c r="B93" s="20">
        <v>2357334</v>
      </c>
      <c r="C93" t="s">
        <v>292</v>
      </c>
    </row>
    <row r="94" spans="1:3" x14ac:dyDescent="0.3">
      <c r="A94" t="s">
        <v>114</v>
      </c>
      <c r="B94" s="20">
        <v>5364086</v>
      </c>
      <c r="C94" t="s">
        <v>293</v>
      </c>
    </row>
    <row r="95" spans="1:3" x14ac:dyDescent="0.3">
      <c r="A95" t="s">
        <v>115</v>
      </c>
      <c r="B95" s="20">
        <v>1706914</v>
      </c>
      <c r="C95" t="s">
        <v>294</v>
      </c>
    </row>
    <row r="96" spans="1:3" x14ac:dyDescent="0.3">
      <c r="A96" t="s">
        <v>116</v>
      </c>
      <c r="B96" s="20">
        <v>3485073</v>
      </c>
      <c r="C96" t="s">
        <v>295</v>
      </c>
    </row>
    <row r="97" spans="1:3" x14ac:dyDescent="0.3">
      <c r="A97" t="s">
        <v>117</v>
      </c>
      <c r="B97" s="20">
        <v>1207026</v>
      </c>
      <c r="C97" t="s">
        <v>296</v>
      </c>
    </row>
    <row r="98" spans="1:3" x14ac:dyDescent="0.3">
      <c r="A98" t="s">
        <v>118</v>
      </c>
      <c r="B98" s="20">
        <v>1952909</v>
      </c>
      <c r="C98" t="s">
        <v>297</v>
      </c>
    </row>
    <row r="99" spans="1:3" x14ac:dyDescent="0.3">
      <c r="A99" t="s">
        <v>119</v>
      </c>
      <c r="B99" s="20">
        <v>1354176</v>
      </c>
      <c r="C99" t="s">
        <v>298</v>
      </c>
    </row>
    <row r="100" spans="1:3" x14ac:dyDescent="0.3">
      <c r="A100" t="s">
        <v>120</v>
      </c>
      <c r="B100" s="20">
        <v>866118</v>
      </c>
      <c r="C100" t="s">
        <v>299</v>
      </c>
    </row>
    <row r="101" spans="1:3" x14ac:dyDescent="0.3">
      <c r="A101" t="s">
        <v>121</v>
      </c>
      <c r="B101" s="20">
        <v>1697214</v>
      </c>
      <c r="C101" t="s">
        <v>300</v>
      </c>
    </row>
    <row r="102" spans="1:3" x14ac:dyDescent="0.3">
      <c r="A102" t="s">
        <v>122</v>
      </c>
      <c r="B102" s="20">
        <v>1095342</v>
      </c>
      <c r="C102" t="s">
        <v>301</v>
      </c>
    </row>
    <row r="103" spans="1:3" x14ac:dyDescent="0.3">
      <c r="A103" t="s">
        <v>123</v>
      </c>
      <c r="B103" s="20">
        <v>1005031</v>
      </c>
      <c r="C103" t="s">
        <v>302</v>
      </c>
    </row>
    <row r="104" spans="1:3" x14ac:dyDescent="0.3">
      <c r="A104" t="s">
        <v>124</v>
      </c>
      <c r="B104" s="20">
        <v>1685628</v>
      </c>
      <c r="C104" t="s">
        <v>303</v>
      </c>
    </row>
    <row r="105" spans="1:3" x14ac:dyDescent="0.3">
      <c r="A105" t="s">
        <v>125</v>
      </c>
      <c r="B105" s="20">
        <v>2045957</v>
      </c>
      <c r="C105" t="s">
        <v>304</v>
      </c>
    </row>
    <row r="106" spans="1:3" x14ac:dyDescent="0.3">
      <c r="A106" t="s">
        <v>126</v>
      </c>
      <c r="B106" s="20">
        <v>206408</v>
      </c>
      <c r="C106" t="s">
        <v>305</v>
      </c>
    </row>
    <row r="107" spans="1:3" x14ac:dyDescent="0.3">
      <c r="A107" t="s">
        <v>127</v>
      </c>
      <c r="B107" s="20">
        <v>2003953</v>
      </c>
      <c r="C107" t="s">
        <v>306</v>
      </c>
    </row>
    <row r="108" spans="1:3" x14ac:dyDescent="0.3">
      <c r="A108" t="s">
        <v>128</v>
      </c>
      <c r="B108" s="20">
        <v>2810390</v>
      </c>
      <c r="C108" t="s">
        <v>307</v>
      </c>
    </row>
    <row r="109" spans="1:3" x14ac:dyDescent="0.3">
      <c r="A109" t="s">
        <v>129</v>
      </c>
      <c r="B109" s="20">
        <v>2319096</v>
      </c>
      <c r="C109" t="s">
        <v>308</v>
      </c>
    </row>
    <row r="110" spans="1:3" x14ac:dyDescent="0.3">
      <c r="A110" t="s">
        <v>130</v>
      </c>
      <c r="B110" s="20">
        <v>4114255</v>
      </c>
      <c r="C110" t="s">
        <v>309</v>
      </c>
    </row>
    <row r="111" spans="1:3" x14ac:dyDescent="0.3">
      <c r="A111" t="s">
        <v>131</v>
      </c>
      <c r="B111" s="20">
        <v>2119773</v>
      </c>
      <c r="C111" t="s">
        <v>310</v>
      </c>
    </row>
    <row r="112" spans="1:3" x14ac:dyDescent="0.3">
      <c r="A112" t="s">
        <v>132</v>
      </c>
      <c r="B112" s="20">
        <v>783918</v>
      </c>
      <c r="C112" t="s">
        <v>311</v>
      </c>
    </row>
    <row r="113" spans="1:3" x14ac:dyDescent="0.3">
      <c r="A113" t="s">
        <v>133</v>
      </c>
      <c r="B113" s="20">
        <v>1323667</v>
      </c>
      <c r="C113" t="s">
        <v>312</v>
      </c>
    </row>
    <row r="114" spans="1:3" x14ac:dyDescent="0.3">
      <c r="A114" t="s">
        <v>134</v>
      </c>
      <c r="B114" s="20">
        <v>3798383</v>
      </c>
      <c r="C114" t="s">
        <v>313</v>
      </c>
    </row>
    <row r="115" spans="1:3" x14ac:dyDescent="0.3">
      <c r="A115" t="s">
        <v>135</v>
      </c>
      <c r="B115" s="20">
        <v>1422048</v>
      </c>
      <c r="C115" t="s">
        <v>314</v>
      </c>
    </row>
    <row r="116" spans="1:3" x14ac:dyDescent="0.3">
      <c r="A116" t="s">
        <v>136</v>
      </c>
      <c r="B116" s="20">
        <v>1391959</v>
      </c>
      <c r="C116" t="s">
        <v>315</v>
      </c>
    </row>
    <row r="117" spans="1:3" x14ac:dyDescent="0.3">
      <c r="A117" t="s">
        <v>137</v>
      </c>
      <c r="B117" s="20">
        <v>1687191</v>
      </c>
      <c r="C117" t="s">
        <v>316</v>
      </c>
    </row>
    <row r="118" spans="1:3" x14ac:dyDescent="0.3">
      <c r="A118" t="s">
        <v>138</v>
      </c>
      <c r="B118" s="20">
        <v>1253167</v>
      </c>
      <c r="C118" t="s">
        <v>317</v>
      </c>
    </row>
    <row r="119" spans="1:3" x14ac:dyDescent="0.3">
      <c r="A119" t="s">
        <v>139</v>
      </c>
      <c r="B119" s="20">
        <v>2388693</v>
      </c>
      <c r="C119" t="s">
        <v>318</v>
      </c>
    </row>
    <row r="120" spans="1:3" x14ac:dyDescent="0.3">
      <c r="A120" t="s">
        <v>140</v>
      </c>
      <c r="B120" s="20">
        <v>1464343</v>
      </c>
      <c r="C120" t="s">
        <v>319</v>
      </c>
    </row>
    <row r="121" spans="1:3" x14ac:dyDescent="0.3">
      <c r="A121" t="s">
        <v>141</v>
      </c>
      <c r="B121" s="20">
        <v>5386737</v>
      </c>
      <c r="C121" t="s">
        <v>320</v>
      </c>
    </row>
    <row r="122" spans="1:3" x14ac:dyDescent="0.3">
      <c r="A122" t="s">
        <v>142</v>
      </c>
      <c r="B122" s="20">
        <v>1951557</v>
      </c>
      <c r="C122" t="s">
        <v>321</v>
      </c>
    </row>
    <row r="123" spans="1:3" x14ac:dyDescent="0.3">
      <c r="A123" t="s">
        <v>143</v>
      </c>
      <c r="B123" s="20">
        <v>1285467</v>
      </c>
      <c r="C123" t="s">
        <v>322</v>
      </c>
    </row>
    <row r="124" spans="1:3" x14ac:dyDescent="0.3">
      <c r="A124" t="s">
        <v>144</v>
      </c>
      <c r="B124" s="20">
        <v>2025591</v>
      </c>
      <c r="C124" t="s">
        <v>323</v>
      </c>
    </row>
    <row r="125" spans="1:3" x14ac:dyDescent="0.3">
      <c r="A125" t="s">
        <v>145</v>
      </c>
      <c r="B125" s="20">
        <v>4960045</v>
      </c>
      <c r="C125" t="s">
        <v>324</v>
      </c>
    </row>
    <row r="126" spans="1:3" x14ac:dyDescent="0.3">
      <c r="A126" t="s">
        <v>146</v>
      </c>
      <c r="B126" s="20">
        <v>2384328</v>
      </c>
      <c r="C126" t="s">
        <v>325</v>
      </c>
    </row>
    <row r="127" spans="1:3" x14ac:dyDescent="0.3">
      <c r="A127" t="s">
        <v>147</v>
      </c>
      <c r="B127" s="20">
        <v>6075177</v>
      </c>
      <c r="C127" t="s">
        <v>326</v>
      </c>
    </row>
    <row r="128" spans="1:3" x14ac:dyDescent="0.3">
      <c r="A128" t="s">
        <v>148</v>
      </c>
      <c r="B128" s="20">
        <v>1121284</v>
      </c>
      <c r="C128" t="s">
        <v>327</v>
      </c>
    </row>
    <row r="129" spans="1:3" x14ac:dyDescent="0.3">
      <c r="A129" t="s">
        <v>149</v>
      </c>
      <c r="B129" s="20">
        <v>1169909</v>
      </c>
      <c r="C129" t="s">
        <v>328</v>
      </c>
    </row>
    <row r="130" spans="1:3" x14ac:dyDescent="0.3">
      <c r="A130" t="s">
        <v>150</v>
      </c>
      <c r="B130" s="20">
        <v>1755097</v>
      </c>
      <c r="C130" t="s">
        <v>329</v>
      </c>
    </row>
    <row r="131" spans="1:3" x14ac:dyDescent="0.3">
      <c r="A131" t="s">
        <v>151</v>
      </c>
      <c r="B131" s="20">
        <v>1177567</v>
      </c>
      <c r="C131" t="s">
        <v>330</v>
      </c>
    </row>
    <row r="132" spans="1:3" x14ac:dyDescent="0.3">
      <c r="A132" t="s">
        <v>152</v>
      </c>
      <c r="B132" s="20">
        <v>994936</v>
      </c>
      <c r="C132" t="s">
        <v>331</v>
      </c>
    </row>
    <row r="133" spans="1:3" x14ac:dyDescent="0.3">
      <c r="A133" t="s">
        <v>153</v>
      </c>
      <c r="B133" s="20">
        <v>1260132</v>
      </c>
      <c r="C133" t="s">
        <v>332</v>
      </c>
    </row>
    <row r="134" spans="1:3" x14ac:dyDescent="0.3">
      <c r="A134" t="s">
        <v>154</v>
      </c>
      <c r="B134" s="20">
        <v>2227967</v>
      </c>
      <c r="C134" t="s">
        <v>333</v>
      </c>
    </row>
    <row r="135" spans="1:3" x14ac:dyDescent="0.3">
      <c r="A135" t="s">
        <v>155</v>
      </c>
      <c r="B135" s="20">
        <v>1438259</v>
      </c>
      <c r="C135" t="s">
        <v>334</v>
      </c>
    </row>
    <row r="136" spans="1:3" x14ac:dyDescent="0.3">
      <c r="A136" t="s">
        <v>156</v>
      </c>
      <c r="B136" s="20">
        <v>2507665</v>
      </c>
      <c r="C136" t="s">
        <v>335</v>
      </c>
    </row>
    <row r="137" spans="1:3" x14ac:dyDescent="0.3">
      <c r="A137" t="s">
        <v>157</v>
      </c>
      <c r="B137" s="20">
        <v>2177567</v>
      </c>
      <c r="C137" t="s">
        <v>336</v>
      </c>
    </row>
    <row r="138" spans="1:3" x14ac:dyDescent="0.3">
      <c r="A138" t="s">
        <v>158</v>
      </c>
      <c r="B138" s="20">
        <v>1655719</v>
      </c>
      <c r="C138" t="s">
        <v>337</v>
      </c>
    </row>
    <row r="139" spans="1:3" x14ac:dyDescent="0.3">
      <c r="A139" t="s">
        <v>159</v>
      </c>
      <c r="B139" s="20">
        <v>1973214</v>
      </c>
      <c r="C139" t="s">
        <v>338</v>
      </c>
    </row>
    <row r="140" spans="1:3" x14ac:dyDescent="0.3">
      <c r="A140" t="s">
        <v>160</v>
      </c>
      <c r="B140" s="20">
        <v>1252767</v>
      </c>
      <c r="C140" t="s">
        <v>339</v>
      </c>
    </row>
    <row r="141" spans="1:3" x14ac:dyDescent="0.3">
      <c r="A141" t="s">
        <v>161</v>
      </c>
      <c r="B141" s="20">
        <v>3398430</v>
      </c>
      <c r="C141" t="s">
        <v>340</v>
      </c>
    </row>
    <row r="142" spans="1:3" x14ac:dyDescent="0.3">
      <c r="A142" t="s">
        <v>162</v>
      </c>
      <c r="B142" s="20">
        <v>761782</v>
      </c>
      <c r="C142" t="s">
        <v>341</v>
      </c>
    </row>
    <row r="143" spans="1:3" x14ac:dyDescent="0.3">
      <c r="A143" t="s">
        <v>163</v>
      </c>
      <c r="B143" s="20">
        <v>2212835</v>
      </c>
      <c r="C143" t="s">
        <v>342</v>
      </c>
    </row>
    <row r="144" spans="1:3" x14ac:dyDescent="0.3">
      <c r="A144" t="s">
        <v>164</v>
      </c>
      <c r="B144" s="20">
        <v>5024000</v>
      </c>
      <c r="C144" t="s">
        <v>343</v>
      </c>
    </row>
    <row r="145" spans="1:3" x14ac:dyDescent="0.3">
      <c r="A145" t="s">
        <v>165</v>
      </c>
      <c r="B145" s="20">
        <v>2012305</v>
      </c>
      <c r="C145" t="s">
        <v>344</v>
      </c>
    </row>
    <row r="146" spans="1:3" x14ac:dyDescent="0.3">
      <c r="A146" t="s">
        <v>166</v>
      </c>
      <c r="B146" s="20">
        <v>1739737</v>
      </c>
      <c r="C146" t="s">
        <v>345</v>
      </c>
    </row>
    <row r="147" spans="1:3" x14ac:dyDescent="0.3">
      <c r="A147" t="s">
        <v>167</v>
      </c>
      <c r="B147" s="20">
        <v>2421506</v>
      </c>
      <c r="C147" t="s">
        <v>346</v>
      </c>
    </row>
    <row r="148" spans="1:3" x14ac:dyDescent="0.3">
      <c r="A148" t="s">
        <v>168</v>
      </c>
      <c r="B148" s="20">
        <v>2772576</v>
      </c>
      <c r="C148" t="s">
        <v>347</v>
      </c>
    </row>
    <row r="149" spans="1:3" x14ac:dyDescent="0.3">
      <c r="A149" t="s">
        <v>169</v>
      </c>
      <c r="B149" s="20">
        <v>724612</v>
      </c>
      <c r="C149" t="s">
        <v>348</v>
      </c>
    </row>
    <row r="150" spans="1:3" x14ac:dyDescent="0.3">
      <c r="A150" t="s">
        <v>170</v>
      </c>
      <c r="B150" s="20">
        <v>2738063</v>
      </c>
      <c r="C150" t="s">
        <v>349</v>
      </c>
    </row>
    <row r="151" spans="1:3" x14ac:dyDescent="0.3">
      <c r="A151" t="s">
        <v>171</v>
      </c>
      <c r="B151" s="20">
        <v>610750</v>
      </c>
      <c r="C151" t="s">
        <v>350</v>
      </c>
    </row>
    <row r="152" spans="1:3" x14ac:dyDescent="0.3">
      <c r="A152" t="s">
        <v>172</v>
      </c>
      <c r="B152" s="20">
        <v>2093393</v>
      </c>
      <c r="C152" t="s">
        <v>351</v>
      </c>
    </row>
    <row r="153" spans="1:3" x14ac:dyDescent="0.3">
      <c r="A153" t="s">
        <v>173</v>
      </c>
      <c r="B153" s="20">
        <v>3626617</v>
      </c>
      <c r="C153" t="s">
        <v>352</v>
      </c>
    </row>
    <row r="154" spans="1:3" x14ac:dyDescent="0.3">
      <c r="A154" t="s">
        <v>174</v>
      </c>
      <c r="B154" s="20">
        <v>1112947</v>
      </c>
      <c r="C154" t="s">
        <v>353</v>
      </c>
    </row>
    <row r="156" spans="1:3" x14ac:dyDescent="0.3">
      <c r="B156" s="20"/>
    </row>
    <row r="167" spans="1:1" x14ac:dyDescent="0.3">
      <c r="A167" t="s">
        <v>183</v>
      </c>
    </row>
    <row r="168" spans="1:1" x14ac:dyDescent="0.3">
      <c r="A168" t="s">
        <v>184</v>
      </c>
    </row>
    <row r="171" spans="1:1" x14ac:dyDescent="0.3">
      <c r="A171" t="s">
        <v>185</v>
      </c>
    </row>
    <row r="172" spans="1:1" x14ac:dyDescent="0.3">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
      <c r="A2" t="s">
        <v>194</v>
      </c>
      <c r="B2">
        <v>1</v>
      </c>
      <c r="C2">
        <v>1</v>
      </c>
      <c r="D2">
        <v>1</v>
      </c>
      <c r="E2">
        <v>1</v>
      </c>
      <c r="F2">
        <v>2</v>
      </c>
      <c r="G2">
        <v>1</v>
      </c>
      <c r="H2">
        <v>2</v>
      </c>
      <c r="I2">
        <v>3</v>
      </c>
      <c r="J2">
        <v>4</v>
      </c>
      <c r="K2">
        <v>5</v>
      </c>
      <c r="L2">
        <v>6</v>
      </c>
      <c r="M2">
        <v>7</v>
      </c>
      <c r="N2">
        <v>8</v>
      </c>
      <c r="O2">
        <v>1</v>
      </c>
      <c r="P2">
        <v>2</v>
      </c>
      <c r="Q2">
        <v>1</v>
      </c>
      <c r="R2" s="27">
        <v>2</v>
      </c>
    </row>
    <row r="3" spans="1:18" x14ac:dyDescent="0.3">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7.6" x14ac:dyDescent="0.3">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
      <c r="A5" t="s">
        <v>197</v>
      </c>
      <c r="B5" t="str">
        <f>IF(ISBLANK('Spend return'!B18),"BLANK",'Spend return'!B18)</f>
        <v>Stoke-on-Trent</v>
      </c>
      <c r="C5" t="str">
        <f>IF(ISBLANK('Spend return'!B18),"BLANK",INDEX('LA Allocations'!$C$2:$C$154,MATCH('Spend return'!B18,'LA Allocations'!$A$2:$A$154,0)))</f>
        <v>E06000021</v>
      </c>
      <c r="D5">
        <f>IF(ISBLANK('Spend return'!B19),"BLANK",'Spend return'!B19)</f>
        <v>2025591</v>
      </c>
      <c r="E5" t="str">
        <f>IF(ISBLANK('Spend return'!B24),"BLANK",'Spend return'!B24)</f>
        <v>Kate Phillips</v>
      </c>
      <c r="F5" t="str">
        <f>IF(ISBLANK('Spend return'!B25),"BLANK",'Spend return'!B25)</f>
        <v>kate.phillip@stoke.gov.uk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2025591</v>
      </c>
      <c r="L5">
        <f>IF(ISBLANK('Spend return'!B43),"BLANK",'Spend return'!B43)</f>
        <v>0</v>
      </c>
      <c r="M5">
        <f>IF(ISBLANK('Spend return'!B44),"BLANK",'Spend return'!B44)</f>
        <v>0</v>
      </c>
      <c r="N5">
        <f>IF(ISBLANK('Spend return'!B45),"BLANK",'Spend return'!B45)</f>
        <v>2025591</v>
      </c>
      <c r="O5" t="str">
        <f>IF(ISBLANK('Qualitative report'!A19),"BLANK",'Qualitative report'!A19)</f>
        <v xml:space="preserve">Overview
Demand for out of hospital, community-based and home care services which support the home first principals and strengths-based practice have been developed such that the balance shifts from bed based more to home based care and the use of community assets and resilient communities, with appropriate changes reflected in allocation of resources
As described in our capacity plan we continue to work as an integrated and aligned system to ensure we have the right models of care and sufficient capacity in the community to enable a good flow of patients out of hospital and into appropriate forms of care in the community as quickly and safely as possible. 
Older People’s Nursing Care
Although we would expect to increase our use of extra care housing and continue to support more people to live independently at home for some people who require long term nursing care we are finding it increasingly difficult to source a bed at the rate we set originally following the Fair Cost of Care exercise. 
Average prices that are being seen in the first half of the year for new placements are in excess of £1100 per week plus FNC compared to a fee set at £900 per week. As such we intend to utilise part of the additional funding in relation to Older People's nursing beds and rates paid to providers.
There are also 170 new nursing beds coming on stream Autumn 2023 and 30 beds potentially available that have been mothballed for some time which provides have an opportunity to block book some of these beds with the providers, working in partnership the ICB.
Long Term Community Care
While the home care market has been increased in order to address lengthy waiting times and delays to hospital discharge and the large numbers of people waiting for long term home care support we are conscious of additional demand over winter linked to surge and are considering reviewing rates paid to Direct Payment recipients who employ Personal Assistants; for every hour of home care delivered in this way we will save potentially £5 per hour when compared with commissioned home care rates,
Working Age Adults Markets
The other area of pressure relating to fees we identified in our Capacity Plan was across the WAA market which is becoming increasingly fragile and a number of providers in the residential sector are serving notice on placements. 
We have launched a Cost of Care exercise with both Residential and Supported Living providers with the aim of sustaining capacity where needed, working with providers to review their business models in order to growing additional capacity to support step down where appropriate to a Supported Living option.
We will make recommendations following analysis of the Cost of Care outcomes on any in year increases to fees and hourly rates as well as considering the recurring impact as part of our annual fee setting process for 24/25. </v>
      </c>
      <c r="P5" t="str">
        <f>IF(ISBLANK('Qualitative report'!A23),"BLANK",'Qualitative report'!A23)</f>
        <v xml:space="preserve">We are drawing on the lessons learned from winter 2022/23 to ensure we maintain an agile and responsive approach and continue to work collaboratively with our health partners and other key stakeholders including the VCSE to make best use of resources across the system and in particular the available capacity relating to social care.
Surge and winter planning is taking into account the anticipated growth/demand for acute hospital beds and the resources needed in social care and the community to support.
Protecting and Maintaining Capacity
We have strengthened our approach in hospital and the community with additional investment through the Better Care Fund to delay/defer/reduce the need for formal support thus protecting the capacity we have. 
These include:
•	Increasing support embedded in hospital wards by increasing and enhancing the Hospital Discharge service to improve system flow, support and experience
•	Increasing the range of Technology Enabled Equipment (TEC) to facilitate timely discharge and support people to remain/return home to facilitate same day discharge for 'at risk' people who live alone. 
•	Establishing 15 Community Lounges as part of the Communities Together Strategy with Locality Connectors to listen to what people need and provide place-based, person centred support and to help stop care needs escalating
As a system we have through our Winter Planning acknowledged the need to have the right resources and are working collectively to ensure continued throughput and flow out of hospital and even more importantly preventing the need for admission. 
It is important that we continue to work with Care Providers and in particular care homes to manage safe discharges and support them to manage outbreaks and reduce the risk for hospital admissions, especially if there is a surge in infectious diseases.
Market Resilience and Capacity
In addition to the additional long term bed capacity funded through MSIF we have identified BCF monies to develop a new approach to intermediate care, to extend the range of ‘step-down’ care to help people move from hospital into more appropriate settings for their needs, with the right wrap-around support for their rehabilitation and social care led reablement.
Alongside this we will ensure current capacity is maintained through commissioned home care supplemented by planned growth in the personal assistant market to support discharge processes, including further development of the use of ‘micro providers’ through Community Catalyst to deliver non-regulated activities which will continue to free up capacity in Home Care to ensure waiting lists for the service remain manageable.
We also have a contingency reserve should interim “step down” residential beds be needed to support hospital discharge and can spot purchase beds, although we believe that we should have sufficient home care capacity in the market to respond to winter surge.
a)	Conclusions
We have learned from the extreme pressures we have operated under during the last few years and have confidence in our business continuity plans and mitigations in place to manage risk, we recognise we need to maintain an agile approach to respond to the challenges winter surge can present. </v>
      </c>
      <c r="Q5" s="25">
        <v>1</v>
      </c>
      <c r="R5" s="27" t="str">
        <f>IF(ISBLANK('Spend return'!AA65),"BLANK",'Spend return'!AA65)</f>
        <v>iwFke6</v>
      </c>
    </row>
    <row r="14" spans="1:18" x14ac:dyDescent="0.3">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http://purl.org/dc/dcmitype/"/>
    <ds:schemaRef ds:uri="http://purl.org/dc/elements/1.1/"/>
    <ds:schemaRef ds:uri="http://schemas.microsoft.com/office/infopath/2007/PartnerControls"/>
    <ds:schemaRef ds:uri="http://schemas.openxmlformats.org/package/2006/metadata/core-properties"/>
    <ds:schemaRef ds:uri="34f15714-548d-495f-a9b0-f58ce09e51d1"/>
    <ds:schemaRef ds:uri="7733dd27-db60-40e2-8fa1-8ddcdc226c7b"/>
    <ds:schemaRef ds:uri="http://schemas.microsoft.com/office/2006/documentManagement/types"/>
    <ds:schemaRef ds:uri="http://purl.org/dc/term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2023-09-25T16:28:01Z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